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 codeName="{E757BCB4-07E6-AE0B-56E0-F0EEF7A6E26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0aa5cdc9b78049/Documenten/1_gilde/OVLB LUCHTGEWEER/2024 ovlb/"/>
    </mc:Choice>
  </mc:AlternateContent>
  <xr:revisionPtr revIDLastSave="4" documentId="13_ncr:1_{8F6EFA8A-EA55-45DC-81C1-C6158B7F828B}" xr6:coauthVersionLast="47" xr6:coauthVersionMax="47" xr10:uidLastSave="{F2A9E975-E19C-48AE-B160-4857BB9010ED}"/>
  <bookViews>
    <workbookView xWindow="28680" yWindow="-120" windowWidth="29040" windowHeight="15720" xr2:uid="{00000000-000D-0000-FFFF-FFFF00000000}"/>
  </bookViews>
  <sheets>
    <sheet name="invullijst" sheetId="5" r:id="rId1"/>
    <sheet name="Personeel" sheetId="1" r:id="rId2"/>
    <sheet name="Jeugd" sheetId="2" r:id="rId3"/>
    <sheet name="65+" sheetId="3" r:id="rId4"/>
    <sheet name="Korps" sheetId="4" r:id="rId5"/>
    <sheet name="wedstrijd 1A" sheetId="51" r:id="rId6"/>
    <sheet name="wedstrijd 1B" sheetId="42" r:id="rId7"/>
    <sheet name="wedstrijd 2A" sheetId="52" r:id="rId8"/>
    <sheet name="wedstrijd 2B" sheetId="53" r:id="rId9"/>
    <sheet name="wedstrijd 3A" sheetId="54" r:id="rId10"/>
    <sheet name="wedstrijd 3B" sheetId="60" r:id="rId11"/>
    <sheet name="wedstrijd 4A" sheetId="64" r:id="rId12"/>
    <sheet name="wedstrijd 4B" sheetId="55" r:id="rId13"/>
    <sheet name="wedstrijd 5A" sheetId="65" r:id="rId14"/>
    <sheet name="wedstrijd 5B" sheetId="67" r:id="rId15"/>
    <sheet name="blanco formulier" sheetId="41" r:id="rId16"/>
  </sheets>
  <definedNames>
    <definedName name="_xlnm._FilterDatabase" localSheetId="3" hidden="1">'65+'!$C$4:$M$34</definedName>
    <definedName name="_xlnm._FilterDatabase" localSheetId="0" hidden="1">invullijst!$A$8:$K$79</definedName>
    <definedName name="_xlnm._FilterDatabase" localSheetId="2" hidden="1">Jeugd!$C$4:$M$14</definedName>
    <definedName name="_xlnm._FilterDatabase" localSheetId="1" hidden="1">Personeel!$C$4:$M$55</definedName>
    <definedName name="_xlnm.Print_Titles" localSheetId="1">Personeel!$2:$4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M34" i="3"/>
  <c r="K34" i="3"/>
  <c r="J34" i="3"/>
  <c r="I34" i="3"/>
  <c r="H34" i="3"/>
  <c r="G34" i="3"/>
  <c r="F34" i="3"/>
  <c r="E34" i="3"/>
  <c r="D34" i="3"/>
  <c r="M24" i="3"/>
  <c r="K24" i="3"/>
  <c r="J24" i="3"/>
  <c r="I24" i="3"/>
  <c r="H24" i="3"/>
  <c r="G24" i="3"/>
  <c r="F24" i="3"/>
  <c r="E24" i="3"/>
  <c r="D24" i="3"/>
  <c r="M22" i="3"/>
  <c r="K22" i="3"/>
  <c r="J22" i="3"/>
  <c r="I22" i="3"/>
  <c r="H22" i="3"/>
  <c r="G22" i="3"/>
  <c r="F22" i="3"/>
  <c r="E22" i="3"/>
  <c r="D22" i="3"/>
  <c r="M23" i="3"/>
  <c r="K23" i="3"/>
  <c r="J23" i="3"/>
  <c r="I23" i="3"/>
  <c r="H23" i="3"/>
  <c r="G23" i="3"/>
  <c r="F23" i="3"/>
  <c r="E23" i="3"/>
  <c r="D23" i="3"/>
  <c r="M20" i="3"/>
  <c r="K20" i="3"/>
  <c r="J20" i="3"/>
  <c r="I20" i="3"/>
  <c r="H20" i="3"/>
  <c r="G20" i="3"/>
  <c r="F20" i="3"/>
  <c r="E20" i="3"/>
  <c r="D20" i="3"/>
  <c r="M19" i="3"/>
  <c r="K19" i="3"/>
  <c r="J19" i="3"/>
  <c r="I19" i="3"/>
  <c r="H19" i="3"/>
  <c r="G19" i="3"/>
  <c r="F19" i="3"/>
  <c r="E19" i="3"/>
  <c r="D19" i="3"/>
  <c r="M18" i="3"/>
  <c r="K18" i="3"/>
  <c r="J18" i="3"/>
  <c r="I18" i="3"/>
  <c r="H18" i="3"/>
  <c r="G18" i="3"/>
  <c r="F18" i="3"/>
  <c r="E18" i="3"/>
  <c r="D18" i="3"/>
  <c r="M17" i="3"/>
  <c r="K17" i="3"/>
  <c r="J17" i="3"/>
  <c r="I17" i="3"/>
  <c r="H17" i="3"/>
  <c r="G17" i="3"/>
  <c r="F17" i="3"/>
  <c r="E17" i="3"/>
  <c r="D17" i="3"/>
  <c r="M14" i="3"/>
  <c r="K14" i="3"/>
  <c r="J14" i="3"/>
  <c r="I14" i="3"/>
  <c r="H14" i="3"/>
  <c r="G14" i="3"/>
  <c r="F14" i="3"/>
  <c r="E14" i="3"/>
  <c r="D14" i="3"/>
  <c r="M21" i="3"/>
  <c r="K21" i="3"/>
  <c r="J21" i="3"/>
  <c r="I21" i="3"/>
  <c r="H21" i="3"/>
  <c r="G21" i="3"/>
  <c r="F21" i="3"/>
  <c r="E21" i="3"/>
  <c r="D21" i="3"/>
  <c r="M15" i="3"/>
  <c r="K15" i="3"/>
  <c r="J15" i="3"/>
  <c r="I15" i="3"/>
  <c r="H15" i="3"/>
  <c r="G15" i="3"/>
  <c r="F15" i="3"/>
  <c r="E15" i="3"/>
  <c r="D15" i="3"/>
  <c r="M12" i="3"/>
  <c r="K12" i="3"/>
  <c r="J12" i="3"/>
  <c r="I12" i="3"/>
  <c r="H12" i="3"/>
  <c r="G12" i="3"/>
  <c r="F12" i="3"/>
  <c r="E12" i="3"/>
  <c r="D12" i="3"/>
  <c r="M10" i="3"/>
  <c r="K10" i="3"/>
  <c r="J10" i="3"/>
  <c r="I10" i="3"/>
  <c r="H10" i="3"/>
  <c r="G10" i="3"/>
  <c r="F10" i="3"/>
  <c r="E10" i="3"/>
  <c r="D10" i="3"/>
  <c r="M7" i="3"/>
  <c r="K7" i="3"/>
  <c r="J7" i="3"/>
  <c r="I7" i="3"/>
  <c r="H7" i="3"/>
  <c r="G7" i="3"/>
  <c r="F7" i="3"/>
  <c r="E7" i="3"/>
  <c r="D7" i="3"/>
  <c r="M8" i="3"/>
  <c r="K8" i="3"/>
  <c r="J8" i="3"/>
  <c r="I8" i="3"/>
  <c r="H8" i="3"/>
  <c r="G8" i="3"/>
  <c r="F8" i="3"/>
  <c r="E8" i="3"/>
  <c r="D8" i="3"/>
  <c r="M9" i="3"/>
  <c r="K9" i="3"/>
  <c r="J9" i="3"/>
  <c r="I9" i="3"/>
  <c r="H9" i="3"/>
  <c r="G9" i="3"/>
  <c r="F9" i="3"/>
  <c r="E9" i="3"/>
  <c r="D9" i="3"/>
  <c r="M6" i="3"/>
  <c r="K6" i="3"/>
  <c r="J6" i="3"/>
  <c r="I6" i="3"/>
  <c r="H6" i="3"/>
  <c r="G6" i="3"/>
  <c r="F6" i="3"/>
  <c r="E6" i="3"/>
  <c r="D6" i="3"/>
  <c r="M5" i="3"/>
  <c r="K5" i="3"/>
  <c r="J5" i="3"/>
  <c r="I5" i="3"/>
  <c r="H5" i="3"/>
  <c r="G5" i="3"/>
  <c r="F5" i="3"/>
  <c r="E5" i="3"/>
  <c r="D5" i="3"/>
  <c r="M16" i="3"/>
  <c r="K16" i="3"/>
  <c r="J16" i="3"/>
  <c r="I16" i="3"/>
  <c r="H16" i="3"/>
  <c r="G16" i="3"/>
  <c r="F16" i="3"/>
  <c r="E16" i="3"/>
  <c r="D16" i="3"/>
  <c r="M13" i="3"/>
  <c r="K13" i="3"/>
  <c r="J13" i="3"/>
  <c r="I13" i="3"/>
  <c r="H13" i="3"/>
  <c r="G13" i="3"/>
  <c r="F13" i="3"/>
  <c r="E13" i="3"/>
  <c r="D13" i="3"/>
  <c r="M11" i="3"/>
  <c r="K11" i="3"/>
  <c r="J11" i="3"/>
  <c r="I11" i="3"/>
  <c r="H11" i="3"/>
  <c r="G11" i="3"/>
  <c r="F11" i="3"/>
  <c r="E11" i="3"/>
  <c r="D11" i="3"/>
  <c r="O37" i="60"/>
  <c r="M37" i="60"/>
  <c r="K37" i="60"/>
  <c r="J37" i="60"/>
  <c r="G37" i="60"/>
  <c r="E37" i="60"/>
  <c r="C37" i="60"/>
  <c r="B37" i="60"/>
  <c r="O36" i="60"/>
  <c r="M36" i="60"/>
  <c r="K36" i="60"/>
  <c r="J36" i="60"/>
  <c r="G36" i="60"/>
  <c r="E36" i="60"/>
  <c r="C36" i="60"/>
  <c r="B36" i="60"/>
  <c r="O35" i="60"/>
  <c r="M35" i="60"/>
  <c r="K35" i="60"/>
  <c r="J35" i="60"/>
  <c r="G35" i="60"/>
  <c r="E35" i="60"/>
  <c r="C35" i="60"/>
  <c r="B35" i="60"/>
  <c r="O32" i="60"/>
  <c r="M32" i="60"/>
  <c r="K32" i="60"/>
  <c r="J32" i="60"/>
  <c r="G32" i="60"/>
  <c r="E32" i="60"/>
  <c r="C32" i="60"/>
  <c r="B32" i="60"/>
  <c r="O31" i="60"/>
  <c r="M31" i="60"/>
  <c r="K31" i="60"/>
  <c r="J31" i="60"/>
  <c r="G31" i="60"/>
  <c r="E31" i="60"/>
  <c r="C31" i="60"/>
  <c r="B31" i="60"/>
  <c r="O30" i="60"/>
  <c r="M30" i="60"/>
  <c r="K30" i="60"/>
  <c r="J30" i="60"/>
  <c r="G30" i="60"/>
  <c r="E30" i="60"/>
  <c r="C30" i="60"/>
  <c r="B30" i="60"/>
  <c r="O27" i="60"/>
  <c r="M27" i="60"/>
  <c r="K27" i="60"/>
  <c r="J27" i="60"/>
  <c r="G27" i="60"/>
  <c r="E27" i="60"/>
  <c r="C27" i="60"/>
  <c r="B27" i="60"/>
  <c r="O26" i="60"/>
  <c r="M26" i="60"/>
  <c r="K26" i="60"/>
  <c r="J26" i="60"/>
  <c r="G26" i="60"/>
  <c r="E26" i="60"/>
  <c r="C26" i="60"/>
  <c r="B26" i="60"/>
  <c r="O25" i="60"/>
  <c r="M25" i="60"/>
  <c r="K25" i="60"/>
  <c r="J25" i="60"/>
  <c r="G25" i="60"/>
  <c r="E25" i="60"/>
  <c r="C25" i="60"/>
  <c r="B25" i="60"/>
  <c r="O21" i="60"/>
  <c r="M21" i="60"/>
  <c r="K21" i="60"/>
  <c r="J21" i="60"/>
  <c r="G21" i="60"/>
  <c r="E21" i="60"/>
  <c r="C21" i="60"/>
  <c r="B21" i="60"/>
  <c r="O20" i="60"/>
  <c r="M20" i="60"/>
  <c r="K20" i="60"/>
  <c r="J20" i="60"/>
  <c r="G20" i="60"/>
  <c r="E20" i="60"/>
  <c r="C20" i="60"/>
  <c r="B20" i="60"/>
  <c r="O19" i="60"/>
  <c r="M19" i="60"/>
  <c r="K19" i="60"/>
  <c r="J19" i="60"/>
  <c r="G19" i="60"/>
  <c r="E19" i="60"/>
  <c r="C19" i="60"/>
  <c r="B19" i="60"/>
  <c r="O18" i="60"/>
  <c r="M18" i="60"/>
  <c r="K18" i="60"/>
  <c r="J18" i="60"/>
  <c r="G18" i="60"/>
  <c r="E18" i="60"/>
  <c r="C18" i="60"/>
  <c r="B18" i="60"/>
  <c r="O15" i="60"/>
  <c r="M15" i="60"/>
  <c r="K15" i="60"/>
  <c r="J15" i="60"/>
  <c r="G15" i="60"/>
  <c r="E15" i="60"/>
  <c r="C15" i="60"/>
  <c r="B15" i="60"/>
  <c r="O14" i="60"/>
  <c r="M14" i="60"/>
  <c r="K14" i="60"/>
  <c r="J14" i="60"/>
  <c r="G14" i="60"/>
  <c r="E14" i="60"/>
  <c r="C14" i="60"/>
  <c r="B14" i="60"/>
  <c r="O13" i="60"/>
  <c r="M13" i="60"/>
  <c r="K13" i="60"/>
  <c r="J13" i="60"/>
  <c r="G13" i="60"/>
  <c r="E13" i="60"/>
  <c r="C13" i="60"/>
  <c r="B13" i="60"/>
  <c r="O12" i="60"/>
  <c r="M12" i="60"/>
  <c r="K12" i="60"/>
  <c r="J12" i="60"/>
  <c r="G12" i="60"/>
  <c r="E12" i="60"/>
  <c r="C12" i="60"/>
  <c r="B12" i="60"/>
  <c r="O9" i="60"/>
  <c r="M9" i="60"/>
  <c r="K9" i="60"/>
  <c r="J9" i="60"/>
  <c r="G9" i="60"/>
  <c r="E9" i="60"/>
  <c r="C9" i="60"/>
  <c r="B9" i="60"/>
  <c r="O8" i="60"/>
  <c r="M8" i="60"/>
  <c r="K8" i="60"/>
  <c r="J8" i="60"/>
  <c r="G8" i="60"/>
  <c r="E8" i="60"/>
  <c r="C8" i="60"/>
  <c r="B8" i="60"/>
  <c r="O7" i="60"/>
  <c r="M7" i="60"/>
  <c r="K7" i="60"/>
  <c r="J7" i="60"/>
  <c r="G7" i="60"/>
  <c r="E7" i="60"/>
  <c r="C7" i="60"/>
  <c r="B7" i="60"/>
  <c r="O6" i="60"/>
  <c r="M6" i="60"/>
  <c r="K6" i="60"/>
  <c r="J6" i="60"/>
  <c r="G6" i="60"/>
  <c r="E6" i="60"/>
  <c r="C6" i="60"/>
  <c r="B6" i="60"/>
  <c r="O37" i="54"/>
  <c r="M37" i="54"/>
  <c r="K37" i="54"/>
  <c r="J37" i="54"/>
  <c r="G37" i="54"/>
  <c r="E37" i="54"/>
  <c r="C37" i="54"/>
  <c r="B37" i="54"/>
  <c r="O36" i="54"/>
  <c r="M36" i="54"/>
  <c r="K36" i="54"/>
  <c r="J36" i="54"/>
  <c r="G36" i="54"/>
  <c r="E36" i="54"/>
  <c r="C36" i="54"/>
  <c r="B36" i="54"/>
  <c r="K35" i="54"/>
  <c r="J35" i="54"/>
  <c r="G35" i="54"/>
  <c r="E35" i="54"/>
  <c r="C35" i="54"/>
  <c r="B35" i="54"/>
  <c r="O32" i="54"/>
  <c r="M32" i="54"/>
  <c r="K32" i="54"/>
  <c r="J32" i="54"/>
  <c r="G32" i="54"/>
  <c r="E32" i="54"/>
  <c r="C32" i="54"/>
  <c r="B32" i="54"/>
  <c r="O31" i="54"/>
  <c r="M31" i="54"/>
  <c r="K31" i="54"/>
  <c r="J31" i="54"/>
  <c r="G31" i="54"/>
  <c r="E31" i="54"/>
  <c r="C31" i="54"/>
  <c r="B31" i="54"/>
  <c r="O30" i="54"/>
  <c r="M30" i="54"/>
  <c r="K30" i="54"/>
  <c r="J30" i="54"/>
  <c r="G30" i="54"/>
  <c r="E30" i="54"/>
  <c r="C30" i="54"/>
  <c r="B30" i="54"/>
  <c r="O27" i="54"/>
  <c r="M27" i="54"/>
  <c r="K27" i="54"/>
  <c r="J27" i="54"/>
  <c r="G27" i="54"/>
  <c r="E27" i="54"/>
  <c r="C27" i="54"/>
  <c r="B27" i="54"/>
  <c r="M26" i="54"/>
  <c r="K26" i="54"/>
  <c r="J26" i="54"/>
  <c r="G26" i="54"/>
  <c r="E26" i="54"/>
  <c r="C26" i="54"/>
  <c r="B26" i="54"/>
  <c r="O25" i="54"/>
  <c r="M25" i="54"/>
  <c r="K25" i="54"/>
  <c r="J25" i="54"/>
  <c r="G25" i="54"/>
  <c r="E25" i="54"/>
  <c r="C25" i="54"/>
  <c r="B25" i="54"/>
  <c r="O21" i="54"/>
  <c r="M21" i="54"/>
  <c r="K21" i="54"/>
  <c r="J21" i="54"/>
  <c r="G21" i="54"/>
  <c r="E21" i="54"/>
  <c r="C21" i="54"/>
  <c r="B21" i="54"/>
  <c r="O20" i="54"/>
  <c r="M20" i="54"/>
  <c r="K20" i="54"/>
  <c r="J20" i="54"/>
  <c r="G20" i="54"/>
  <c r="E20" i="54"/>
  <c r="C20" i="54"/>
  <c r="B20" i="54"/>
  <c r="O19" i="54"/>
  <c r="M19" i="54"/>
  <c r="K19" i="54"/>
  <c r="J19" i="54"/>
  <c r="G19" i="54"/>
  <c r="E19" i="54"/>
  <c r="C19" i="54"/>
  <c r="B19" i="54"/>
  <c r="O18" i="54"/>
  <c r="M18" i="54"/>
  <c r="K18" i="54"/>
  <c r="J18" i="54"/>
  <c r="G18" i="54"/>
  <c r="E18" i="54"/>
  <c r="C18" i="54"/>
  <c r="B18" i="54"/>
  <c r="O15" i="54"/>
  <c r="M15" i="54"/>
  <c r="K15" i="54"/>
  <c r="J15" i="54"/>
  <c r="G15" i="54"/>
  <c r="E15" i="54"/>
  <c r="C15" i="54"/>
  <c r="B15" i="54"/>
  <c r="O14" i="54"/>
  <c r="M14" i="54"/>
  <c r="K14" i="54"/>
  <c r="J14" i="54"/>
  <c r="G14" i="54"/>
  <c r="E14" i="54"/>
  <c r="C14" i="54"/>
  <c r="B14" i="54"/>
  <c r="O13" i="54"/>
  <c r="M13" i="54"/>
  <c r="K13" i="54"/>
  <c r="J13" i="54"/>
  <c r="G13" i="54"/>
  <c r="E13" i="54"/>
  <c r="C13" i="54"/>
  <c r="B13" i="54"/>
  <c r="O12" i="54"/>
  <c r="M12" i="54"/>
  <c r="K12" i="54"/>
  <c r="J12" i="54"/>
  <c r="G12" i="54"/>
  <c r="E12" i="54"/>
  <c r="C12" i="54"/>
  <c r="B12" i="54"/>
  <c r="O9" i="54"/>
  <c r="M9" i="54"/>
  <c r="K9" i="54"/>
  <c r="J9" i="54"/>
  <c r="G9" i="54"/>
  <c r="E9" i="54"/>
  <c r="C9" i="54"/>
  <c r="B9" i="54"/>
  <c r="O8" i="54"/>
  <c r="M8" i="54"/>
  <c r="K8" i="54"/>
  <c r="J8" i="54"/>
  <c r="G8" i="54"/>
  <c r="E8" i="54"/>
  <c r="C8" i="54"/>
  <c r="B8" i="54"/>
  <c r="O7" i="54"/>
  <c r="M7" i="54"/>
  <c r="K7" i="54"/>
  <c r="J7" i="54"/>
  <c r="G7" i="54"/>
  <c r="E7" i="54"/>
  <c r="C7" i="54"/>
  <c r="B7" i="54"/>
  <c r="O6" i="54"/>
  <c r="M6" i="54"/>
  <c r="K6" i="54"/>
  <c r="J6" i="54"/>
  <c r="G6" i="54"/>
  <c r="E6" i="54"/>
  <c r="C6" i="54"/>
  <c r="B6" i="54"/>
  <c r="O37" i="53"/>
  <c r="M37" i="53"/>
  <c r="K37" i="53"/>
  <c r="J37" i="53"/>
  <c r="G37" i="53"/>
  <c r="E37" i="53"/>
  <c r="C37" i="53"/>
  <c r="B37" i="53"/>
  <c r="O36" i="53"/>
  <c r="M36" i="53"/>
  <c r="K36" i="53"/>
  <c r="J36" i="53"/>
  <c r="G36" i="53"/>
  <c r="E36" i="53"/>
  <c r="C36" i="53"/>
  <c r="B36" i="53"/>
  <c r="O35" i="53"/>
  <c r="M35" i="53"/>
  <c r="K35" i="53"/>
  <c r="J35" i="53"/>
  <c r="G35" i="53"/>
  <c r="E35" i="53"/>
  <c r="C35" i="53"/>
  <c r="B35" i="53"/>
  <c r="O32" i="53"/>
  <c r="M32" i="53"/>
  <c r="K32" i="53"/>
  <c r="J32" i="53"/>
  <c r="G32" i="53"/>
  <c r="E32" i="53"/>
  <c r="C32" i="53"/>
  <c r="B32" i="53"/>
  <c r="O31" i="53"/>
  <c r="M31" i="53"/>
  <c r="K31" i="53"/>
  <c r="J31" i="53"/>
  <c r="G31" i="53"/>
  <c r="E31" i="53"/>
  <c r="C31" i="53"/>
  <c r="B31" i="53"/>
  <c r="O30" i="53"/>
  <c r="M30" i="53"/>
  <c r="K30" i="53"/>
  <c r="J30" i="53"/>
  <c r="G30" i="53"/>
  <c r="E30" i="53"/>
  <c r="C30" i="53"/>
  <c r="B30" i="53"/>
  <c r="O27" i="53"/>
  <c r="M27" i="53"/>
  <c r="K27" i="53"/>
  <c r="J27" i="53"/>
  <c r="G27" i="53"/>
  <c r="E27" i="53"/>
  <c r="C27" i="53"/>
  <c r="B27" i="53"/>
  <c r="O26" i="53"/>
  <c r="M26" i="53"/>
  <c r="K26" i="53"/>
  <c r="J26" i="53"/>
  <c r="G26" i="53"/>
  <c r="E26" i="53"/>
  <c r="C26" i="53"/>
  <c r="B26" i="53"/>
  <c r="O25" i="53"/>
  <c r="M25" i="53"/>
  <c r="K25" i="53"/>
  <c r="J25" i="53"/>
  <c r="G25" i="53"/>
  <c r="E25" i="53"/>
  <c r="C25" i="53"/>
  <c r="B25" i="53"/>
  <c r="O21" i="53"/>
  <c r="M21" i="53"/>
  <c r="K21" i="53"/>
  <c r="J21" i="53"/>
  <c r="C21" i="53"/>
  <c r="B21" i="53"/>
  <c r="O20" i="53"/>
  <c r="M20" i="53"/>
  <c r="K20" i="53"/>
  <c r="J20" i="53"/>
  <c r="G20" i="53"/>
  <c r="E20" i="53"/>
  <c r="C20" i="53"/>
  <c r="B20" i="53"/>
  <c r="O19" i="53"/>
  <c r="M19" i="53"/>
  <c r="K19" i="53"/>
  <c r="J19" i="53"/>
  <c r="G19" i="53"/>
  <c r="E19" i="53"/>
  <c r="C19" i="53"/>
  <c r="B19" i="53"/>
  <c r="O18" i="53"/>
  <c r="M18" i="53"/>
  <c r="K18" i="53"/>
  <c r="J18" i="53"/>
  <c r="G18" i="53"/>
  <c r="E18" i="53"/>
  <c r="C18" i="53"/>
  <c r="B18" i="53"/>
  <c r="O15" i="53"/>
  <c r="M15" i="53"/>
  <c r="K15" i="53"/>
  <c r="J15" i="53"/>
  <c r="G15" i="53"/>
  <c r="E15" i="53"/>
  <c r="C15" i="53"/>
  <c r="B15" i="53"/>
  <c r="O14" i="53"/>
  <c r="M14" i="53"/>
  <c r="K14" i="53"/>
  <c r="J14" i="53"/>
  <c r="G14" i="53"/>
  <c r="E14" i="53"/>
  <c r="C14" i="53"/>
  <c r="B14" i="53"/>
  <c r="O13" i="53"/>
  <c r="M13" i="53"/>
  <c r="K13" i="53"/>
  <c r="J13" i="53"/>
  <c r="G13" i="53"/>
  <c r="E13" i="53"/>
  <c r="C13" i="53"/>
  <c r="B13" i="53"/>
  <c r="O12" i="53"/>
  <c r="M12" i="53"/>
  <c r="K12" i="53"/>
  <c r="J12" i="53"/>
  <c r="G12" i="53"/>
  <c r="E12" i="53"/>
  <c r="C12" i="53"/>
  <c r="B12" i="53"/>
  <c r="O9" i="53"/>
  <c r="M9" i="53"/>
  <c r="K9" i="53"/>
  <c r="J9" i="53"/>
  <c r="G9" i="53"/>
  <c r="E9" i="53"/>
  <c r="C9" i="53"/>
  <c r="B9" i="53"/>
  <c r="O8" i="53"/>
  <c r="M8" i="53"/>
  <c r="K8" i="53"/>
  <c r="J8" i="53"/>
  <c r="G8" i="53"/>
  <c r="E8" i="53"/>
  <c r="C8" i="53"/>
  <c r="B8" i="53"/>
  <c r="O7" i="53"/>
  <c r="M7" i="53"/>
  <c r="K7" i="53"/>
  <c r="J7" i="53"/>
  <c r="G7" i="53"/>
  <c r="E7" i="53"/>
  <c r="C7" i="53"/>
  <c r="B7" i="53"/>
  <c r="O6" i="53"/>
  <c r="M6" i="53"/>
  <c r="K6" i="53"/>
  <c r="J6" i="53"/>
  <c r="G6" i="53"/>
  <c r="E6" i="53"/>
  <c r="C6" i="53"/>
  <c r="B6" i="53"/>
  <c r="O37" i="64"/>
  <c r="M37" i="64"/>
  <c r="J37" i="64"/>
  <c r="G37" i="64"/>
  <c r="E37" i="64"/>
  <c r="C37" i="64"/>
  <c r="B37" i="64"/>
  <c r="O36" i="64"/>
  <c r="M36" i="64"/>
  <c r="J36" i="64"/>
  <c r="G36" i="64"/>
  <c r="E36" i="64"/>
  <c r="C36" i="64"/>
  <c r="B36" i="64"/>
  <c r="O35" i="64"/>
  <c r="M35" i="64"/>
  <c r="J35" i="64"/>
  <c r="G35" i="64"/>
  <c r="E35" i="64"/>
  <c r="C35" i="64"/>
  <c r="B35" i="64"/>
  <c r="O32" i="64"/>
  <c r="M32" i="64"/>
  <c r="J32" i="64"/>
  <c r="G32" i="64"/>
  <c r="E32" i="64"/>
  <c r="C32" i="64"/>
  <c r="B32" i="64"/>
  <c r="O31" i="64"/>
  <c r="M31" i="64"/>
  <c r="J31" i="64"/>
  <c r="G31" i="64"/>
  <c r="E31" i="64"/>
  <c r="C31" i="64"/>
  <c r="B31" i="64"/>
  <c r="O30" i="64"/>
  <c r="M30" i="64"/>
  <c r="J30" i="64"/>
  <c r="G30" i="64"/>
  <c r="E30" i="64"/>
  <c r="C30" i="64"/>
  <c r="B30" i="64"/>
  <c r="O27" i="64"/>
  <c r="M27" i="64"/>
  <c r="K27" i="64"/>
  <c r="J27" i="64"/>
  <c r="G27" i="64"/>
  <c r="E27" i="64"/>
  <c r="C27" i="64"/>
  <c r="B27" i="64"/>
  <c r="O26" i="64"/>
  <c r="M26" i="64"/>
  <c r="K26" i="64"/>
  <c r="J26" i="64"/>
  <c r="G26" i="64"/>
  <c r="E26" i="64"/>
  <c r="C26" i="64"/>
  <c r="B26" i="64"/>
  <c r="O25" i="64"/>
  <c r="M25" i="64"/>
  <c r="K25" i="64"/>
  <c r="J25" i="64"/>
  <c r="G25" i="64"/>
  <c r="E25" i="64"/>
  <c r="C25" i="64"/>
  <c r="B25" i="64"/>
  <c r="O21" i="64"/>
  <c r="M21" i="64"/>
  <c r="K21" i="64"/>
  <c r="J21" i="64"/>
  <c r="B21" i="64"/>
  <c r="O20" i="64"/>
  <c r="M20" i="64"/>
  <c r="K20" i="64"/>
  <c r="J20" i="64"/>
  <c r="B20" i="64"/>
  <c r="O19" i="64"/>
  <c r="M19" i="64"/>
  <c r="K19" i="64"/>
  <c r="J19" i="64"/>
  <c r="B19" i="64"/>
  <c r="O18" i="64"/>
  <c r="M18" i="64"/>
  <c r="K18" i="64"/>
  <c r="J18" i="64"/>
  <c r="B18" i="64"/>
  <c r="O15" i="64"/>
  <c r="M15" i="64"/>
  <c r="K15" i="64"/>
  <c r="J15" i="64"/>
  <c r="G15" i="64"/>
  <c r="E15" i="64"/>
  <c r="C15" i="64"/>
  <c r="B15" i="64"/>
  <c r="O14" i="64"/>
  <c r="M14" i="64"/>
  <c r="K14" i="64"/>
  <c r="J14" i="64"/>
  <c r="G14" i="64"/>
  <c r="E14" i="64"/>
  <c r="C14" i="64"/>
  <c r="B14" i="64"/>
  <c r="O13" i="64"/>
  <c r="M13" i="64"/>
  <c r="K13" i="64"/>
  <c r="J13" i="64"/>
  <c r="G13" i="64"/>
  <c r="E13" i="64"/>
  <c r="C13" i="64"/>
  <c r="B13" i="64"/>
  <c r="O12" i="64"/>
  <c r="M12" i="64"/>
  <c r="K12" i="64"/>
  <c r="J12" i="64"/>
  <c r="G12" i="64"/>
  <c r="E12" i="64"/>
  <c r="C12" i="64"/>
  <c r="B12" i="64"/>
  <c r="O9" i="64"/>
  <c r="M9" i="64"/>
  <c r="K9" i="64"/>
  <c r="J9" i="64"/>
  <c r="G9" i="64"/>
  <c r="E9" i="64"/>
  <c r="C9" i="64"/>
  <c r="B9" i="64"/>
  <c r="O8" i="64"/>
  <c r="M8" i="64"/>
  <c r="K8" i="64"/>
  <c r="J8" i="64"/>
  <c r="G8" i="64"/>
  <c r="E8" i="64"/>
  <c r="C8" i="64"/>
  <c r="B8" i="64"/>
  <c r="O7" i="64"/>
  <c r="M7" i="64"/>
  <c r="K7" i="64"/>
  <c r="J7" i="64"/>
  <c r="G7" i="64"/>
  <c r="E7" i="64"/>
  <c r="C7" i="64"/>
  <c r="B7" i="64"/>
  <c r="O6" i="64"/>
  <c r="M6" i="64"/>
  <c r="K6" i="64"/>
  <c r="J6" i="64"/>
  <c r="G6" i="64"/>
  <c r="E6" i="64"/>
  <c r="C6" i="64"/>
  <c r="B6" i="64"/>
  <c r="O37" i="55"/>
  <c r="M37" i="55"/>
  <c r="K37" i="55"/>
  <c r="J37" i="55"/>
  <c r="G37" i="55"/>
  <c r="E37" i="55"/>
  <c r="C37" i="55"/>
  <c r="B37" i="55"/>
  <c r="O36" i="55"/>
  <c r="M36" i="55"/>
  <c r="K36" i="55"/>
  <c r="J36" i="55"/>
  <c r="G36" i="55"/>
  <c r="E36" i="55"/>
  <c r="C36" i="55"/>
  <c r="B36" i="55"/>
  <c r="O35" i="55"/>
  <c r="M35" i="55"/>
  <c r="K35" i="55"/>
  <c r="J35" i="55"/>
  <c r="G35" i="55"/>
  <c r="E35" i="55"/>
  <c r="C35" i="55"/>
  <c r="B35" i="55"/>
  <c r="O32" i="55"/>
  <c r="M32" i="55"/>
  <c r="K32" i="55"/>
  <c r="J32" i="55"/>
  <c r="G32" i="55"/>
  <c r="E32" i="55"/>
  <c r="C32" i="55"/>
  <c r="B32" i="55"/>
  <c r="O31" i="55"/>
  <c r="M31" i="55"/>
  <c r="K31" i="55"/>
  <c r="J31" i="55"/>
  <c r="G31" i="55"/>
  <c r="E31" i="55"/>
  <c r="C31" i="55"/>
  <c r="B31" i="55"/>
  <c r="O30" i="55"/>
  <c r="M30" i="55"/>
  <c r="K30" i="55"/>
  <c r="J30" i="55"/>
  <c r="G30" i="55"/>
  <c r="E30" i="55"/>
  <c r="C30" i="55"/>
  <c r="B30" i="55"/>
  <c r="O27" i="55"/>
  <c r="M27" i="55"/>
  <c r="K27" i="55"/>
  <c r="J27" i="55"/>
  <c r="G27" i="55"/>
  <c r="E27" i="55"/>
  <c r="C27" i="55"/>
  <c r="B27" i="55"/>
  <c r="O26" i="55"/>
  <c r="M26" i="55"/>
  <c r="K26" i="55"/>
  <c r="J26" i="55"/>
  <c r="G26" i="55"/>
  <c r="E26" i="55"/>
  <c r="C26" i="55"/>
  <c r="B26" i="55"/>
  <c r="O25" i="55"/>
  <c r="M25" i="55"/>
  <c r="K25" i="55"/>
  <c r="J25" i="55"/>
  <c r="G25" i="55"/>
  <c r="E25" i="55"/>
  <c r="C25" i="55"/>
  <c r="B25" i="55"/>
  <c r="J21" i="55"/>
  <c r="G21" i="55"/>
  <c r="E21" i="55"/>
  <c r="C21" i="55"/>
  <c r="B21" i="55"/>
  <c r="J20" i="55"/>
  <c r="G20" i="55"/>
  <c r="E20" i="55"/>
  <c r="C20" i="55"/>
  <c r="B20" i="55"/>
  <c r="J19" i="55"/>
  <c r="G19" i="55"/>
  <c r="E19" i="55"/>
  <c r="C19" i="55"/>
  <c r="B19" i="55"/>
  <c r="J18" i="55"/>
  <c r="G18" i="55"/>
  <c r="E18" i="55"/>
  <c r="C18" i="55"/>
  <c r="B18" i="55"/>
  <c r="O15" i="55"/>
  <c r="M15" i="55"/>
  <c r="K15" i="55"/>
  <c r="J15" i="55"/>
  <c r="G15" i="55"/>
  <c r="E15" i="55"/>
  <c r="C15" i="55"/>
  <c r="B15" i="55"/>
  <c r="O14" i="55"/>
  <c r="M14" i="55"/>
  <c r="K14" i="55"/>
  <c r="J14" i="55"/>
  <c r="G14" i="55"/>
  <c r="E14" i="55"/>
  <c r="C14" i="55"/>
  <c r="B14" i="55"/>
  <c r="O13" i="55"/>
  <c r="M13" i="55"/>
  <c r="K13" i="55"/>
  <c r="J13" i="55"/>
  <c r="G13" i="55"/>
  <c r="E13" i="55"/>
  <c r="C13" i="55"/>
  <c r="B13" i="55"/>
  <c r="O12" i="55"/>
  <c r="M12" i="55"/>
  <c r="K12" i="55"/>
  <c r="J12" i="55"/>
  <c r="G12" i="55"/>
  <c r="E12" i="55"/>
  <c r="C12" i="55"/>
  <c r="B12" i="55"/>
  <c r="O9" i="55"/>
  <c r="M9" i="55"/>
  <c r="K9" i="55"/>
  <c r="J9" i="55"/>
  <c r="G9" i="55"/>
  <c r="E9" i="55"/>
  <c r="C9" i="55"/>
  <c r="B9" i="55"/>
  <c r="O8" i="55"/>
  <c r="M8" i="55"/>
  <c r="K8" i="55"/>
  <c r="J8" i="55"/>
  <c r="G8" i="55"/>
  <c r="E8" i="55"/>
  <c r="C8" i="55"/>
  <c r="B8" i="55"/>
  <c r="O7" i="55"/>
  <c r="M7" i="55"/>
  <c r="K7" i="55"/>
  <c r="J7" i="55"/>
  <c r="G7" i="55"/>
  <c r="E7" i="55"/>
  <c r="C7" i="55"/>
  <c r="B7" i="55"/>
  <c r="O6" i="55"/>
  <c r="M6" i="55"/>
  <c r="K6" i="55"/>
  <c r="J6" i="55"/>
  <c r="G6" i="55"/>
  <c r="E6" i="55"/>
  <c r="C6" i="55"/>
  <c r="B6" i="55"/>
  <c r="O37" i="65"/>
  <c r="M37" i="65"/>
  <c r="K37" i="65"/>
  <c r="J37" i="65"/>
  <c r="G37" i="65"/>
  <c r="E37" i="65"/>
  <c r="C37" i="65"/>
  <c r="B37" i="65"/>
  <c r="O36" i="65"/>
  <c r="M36" i="65"/>
  <c r="K36" i="65"/>
  <c r="J36" i="65"/>
  <c r="G36" i="65"/>
  <c r="E36" i="65"/>
  <c r="C36" i="65"/>
  <c r="B36" i="65"/>
  <c r="O35" i="65"/>
  <c r="M35" i="65"/>
  <c r="K35" i="65"/>
  <c r="J35" i="65"/>
  <c r="G35" i="65"/>
  <c r="E35" i="65"/>
  <c r="C35" i="65"/>
  <c r="B35" i="65"/>
  <c r="O32" i="65"/>
  <c r="M32" i="65"/>
  <c r="K32" i="65"/>
  <c r="J32" i="65"/>
  <c r="G32" i="65"/>
  <c r="E32" i="65"/>
  <c r="C32" i="65"/>
  <c r="B32" i="65"/>
  <c r="O31" i="65"/>
  <c r="M31" i="65"/>
  <c r="K31" i="65"/>
  <c r="J31" i="65"/>
  <c r="G31" i="65"/>
  <c r="E31" i="65"/>
  <c r="C31" i="65"/>
  <c r="B31" i="65"/>
  <c r="O30" i="65"/>
  <c r="M30" i="65"/>
  <c r="K30" i="65"/>
  <c r="J30" i="65"/>
  <c r="G30" i="65"/>
  <c r="E30" i="65"/>
  <c r="C30" i="65"/>
  <c r="B30" i="65"/>
  <c r="O27" i="65"/>
  <c r="M27" i="65"/>
  <c r="K27" i="65"/>
  <c r="J27" i="65"/>
  <c r="G27" i="65"/>
  <c r="E27" i="65"/>
  <c r="C27" i="65"/>
  <c r="B27" i="65"/>
  <c r="O26" i="65"/>
  <c r="M26" i="65"/>
  <c r="K26" i="65"/>
  <c r="J26" i="65"/>
  <c r="G26" i="65"/>
  <c r="E26" i="65"/>
  <c r="C26" i="65"/>
  <c r="B26" i="65"/>
  <c r="O25" i="65"/>
  <c r="M25" i="65"/>
  <c r="K25" i="65"/>
  <c r="J25" i="65"/>
  <c r="G25" i="65"/>
  <c r="E25" i="65"/>
  <c r="C25" i="65"/>
  <c r="B25" i="65"/>
  <c r="O21" i="65"/>
  <c r="M21" i="65"/>
  <c r="K21" i="65"/>
  <c r="J21" i="65"/>
  <c r="G21" i="65"/>
  <c r="E21" i="65"/>
  <c r="C21" i="65"/>
  <c r="B21" i="65"/>
  <c r="O20" i="65"/>
  <c r="M20" i="65"/>
  <c r="K20" i="65"/>
  <c r="J20" i="65"/>
  <c r="G20" i="65"/>
  <c r="E20" i="65"/>
  <c r="C20" i="65"/>
  <c r="B20" i="65"/>
  <c r="O19" i="65"/>
  <c r="M19" i="65"/>
  <c r="K19" i="65"/>
  <c r="J19" i="65"/>
  <c r="G19" i="65"/>
  <c r="E19" i="65"/>
  <c r="C19" i="65"/>
  <c r="B19" i="65"/>
  <c r="O18" i="65"/>
  <c r="M18" i="65"/>
  <c r="K18" i="65"/>
  <c r="J18" i="65"/>
  <c r="G18" i="65"/>
  <c r="E18" i="65"/>
  <c r="C18" i="65"/>
  <c r="B18" i="65"/>
  <c r="O15" i="65"/>
  <c r="M15" i="65"/>
  <c r="K15" i="65"/>
  <c r="J15" i="65"/>
  <c r="G15" i="65"/>
  <c r="E15" i="65"/>
  <c r="C15" i="65"/>
  <c r="B15" i="65"/>
  <c r="O14" i="65"/>
  <c r="M14" i="65"/>
  <c r="K14" i="65"/>
  <c r="J14" i="65"/>
  <c r="G14" i="65"/>
  <c r="E14" i="65"/>
  <c r="C14" i="65"/>
  <c r="B14" i="65"/>
  <c r="O13" i="65"/>
  <c r="M13" i="65"/>
  <c r="K13" i="65"/>
  <c r="J13" i="65"/>
  <c r="G13" i="65"/>
  <c r="E13" i="65"/>
  <c r="C13" i="65"/>
  <c r="B13" i="65"/>
  <c r="O12" i="65"/>
  <c r="M12" i="65"/>
  <c r="K12" i="65"/>
  <c r="J12" i="65"/>
  <c r="G12" i="65"/>
  <c r="E12" i="65"/>
  <c r="C12" i="65"/>
  <c r="B12" i="65"/>
  <c r="O9" i="65"/>
  <c r="M9" i="65"/>
  <c r="K9" i="65"/>
  <c r="J9" i="65"/>
  <c r="G9" i="65"/>
  <c r="E9" i="65"/>
  <c r="C9" i="65"/>
  <c r="B9" i="65"/>
  <c r="O8" i="65"/>
  <c r="M8" i="65"/>
  <c r="K8" i="65"/>
  <c r="J8" i="65"/>
  <c r="G8" i="65"/>
  <c r="E8" i="65"/>
  <c r="C8" i="65"/>
  <c r="B8" i="65"/>
  <c r="O7" i="65"/>
  <c r="M7" i="65"/>
  <c r="K7" i="65"/>
  <c r="J7" i="65"/>
  <c r="G7" i="65"/>
  <c r="E7" i="65"/>
  <c r="C7" i="65"/>
  <c r="B7" i="65"/>
  <c r="O6" i="65"/>
  <c r="M6" i="65"/>
  <c r="K6" i="65"/>
  <c r="J6" i="65"/>
  <c r="G6" i="65"/>
  <c r="E6" i="65"/>
  <c r="C6" i="65"/>
  <c r="B6" i="65"/>
  <c r="O37" i="67"/>
  <c r="M37" i="67"/>
  <c r="K37" i="67"/>
  <c r="J37" i="67"/>
  <c r="G37" i="67"/>
  <c r="E37" i="67"/>
  <c r="C37" i="67"/>
  <c r="B37" i="67"/>
  <c r="O36" i="67"/>
  <c r="M36" i="67"/>
  <c r="K36" i="67"/>
  <c r="J36" i="67"/>
  <c r="G36" i="67"/>
  <c r="E36" i="67"/>
  <c r="C36" i="67"/>
  <c r="B36" i="67"/>
  <c r="O35" i="67"/>
  <c r="M35" i="67"/>
  <c r="K35" i="67"/>
  <c r="J35" i="67"/>
  <c r="G35" i="67"/>
  <c r="E35" i="67"/>
  <c r="C35" i="67"/>
  <c r="B35" i="67"/>
  <c r="O32" i="67"/>
  <c r="M32" i="67"/>
  <c r="K32" i="67"/>
  <c r="J32" i="67"/>
  <c r="G32" i="67"/>
  <c r="E32" i="67"/>
  <c r="C32" i="67"/>
  <c r="B32" i="67"/>
  <c r="O31" i="67"/>
  <c r="M31" i="67"/>
  <c r="K31" i="67"/>
  <c r="J31" i="67"/>
  <c r="G31" i="67"/>
  <c r="E31" i="67"/>
  <c r="C31" i="67"/>
  <c r="B31" i="67"/>
  <c r="O30" i="67"/>
  <c r="M30" i="67"/>
  <c r="K30" i="67"/>
  <c r="J30" i="67"/>
  <c r="G30" i="67"/>
  <c r="E30" i="67"/>
  <c r="C30" i="67"/>
  <c r="B30" i="67"/>
  <c r="O27" i="67"/>
  <c r="M27" i="67"/>
  <c r="K27" i="67"/>
  <c r="J27" i="67"/>
  <c r="G27" i="67"/>
  <c r="E27" i="67"/>
  <c r="C27" i="67"/>
  <c r="B27" i="67"/>
  <c r="O26" i="67"/>
  <c r="M26" i="67"/>
  <c r="K26" i="67"/>
  <c r="J26" i="67"/>
  <c r="G26" i="67"/>
  <c r="E26" i="67"/>
  <c r="C26" i="67"/>
  <c r="B26" i="67"/>
  <c r="O25" i="67"/>
  <c r="M25" i="67"/>
  <c r="K25" i="67"/>
  <c r="J25" i="67"/>
  <c r="G25" i="67"/>
  <c r="E25" i="67"/>
  <c r="C25" i="67"/>
  <c r="B25" i="67"/>
  <c r="O21" i="67"/>
  <c r="M21" i="67"/>
  <c r="K21" i="67"/>
  <c r="J21" i="67"/>
  <c r="G21" i="67"/>
  <c r="E21" i="67"/>
  <c r="C21" i="67"/>
  <c r="B21" i="67"/>
  <c r="O20" i="67"/>
  <c r="M20" i="67"/>
  <c r="K20" i="67"/>
  <c r="J20" i="67"/>
  <c r="G20" i="67"/>
  <c r="E20" i="67"/>
  <c r="C20" i="67"/>
  <c r="B20" i="67"/>
  <c r="O19" i="67"/>
  <c r="M19" i="67"/>
  <c r="K19" i="67"/>
  <c r="J19" i="67"/>
  <c r="G19" i="67"/>
  <c r="E19" i="67"/>
  <c r="C19" i="67"/>
  <c r="B19" i="67"/>
  <c r="O18" i="67"/>
  <c r="M18" i="67"/>
  <c r="K18" i="67"/>
  <c r="J18" i="67"/>
  <c r="G18" i="67"/>
  <c r="E18" i="67"/>
  <c r="C18" i="67"/>
  <c r="B18" i="67"/>
  <c r="O15" i="67"/>
  <c r="M15" i="67"/>
  <c r="K15" i="67"/>
  <c r="J15" i="67"/>
  <c r="G15" i="67"/>
  <c r="E15" i="67"/>
  <c r="C15" i="67"/>
  <c r="B15" i="67"/>
  <c r="O14" i="67"/>
  <c r="M14" i="67"/>
  <c r="K14" i="67"/>
  <c r="J14" i="67"/>
  <c r="G14" i="67"/>
  <c r="E14" i="67"/>
  <c r="C14" i="67"/>
  <c r="B14" i="67"/>
  <c r="O13" i="67"/>
  <c r="M13" i="67"/>
  <c r="K13" i="67"/>
  <c r="J13" i="67"/>
  <c r="G13" i="67"/>
  <c r="E13" i="67"/>
  <c r="C13" i="67"/>
  <c r="B13" i="67"/>
  <c r="O12" i="67"/>
  <c r="M12" i="67"/>
  <c r="K12" i="67"/>
  <c r="J12" i="67"/>
  <c r="G12" i="67"/>
  <c r="E12" i="67"/>
  <c r="C12" i="67"/>
  <c r="B12" i="67"/>
  <c r="O9" i="67"/>
  <c r="M9" i="67"/>
  <c r="K9" i="67"/>
  <c r="J9" i="67"/>
  <c r="G9" i="67"/>
  <c r="E9" i="67"/>
  <c r="C9" i="67"/>
  <c r="B9" i="67"/>
  <c r="O8" i="67"/>
  <c r="M8" i="67"/>
  <c r="K8" i="67"/>
  <c r="J8" i="67"/>
  <c r="G8" i="67"/>
  <c r="E8" i="67"/>
  <c r="C8" i="67"/>
  <c r="B8" i="67"/>
  <c r="O7" i="67"/>
  <c r="M7" i="67"/>
  <c r="K7" i="67"/>
  <c r="J7" i="67"/>
  <c r="G7" i="67"/>
  <c r="E7" i="67"/>
  <c r="C7" i="67"/>
  <c r="B7" i="67"/>
  <c r="O6" i="67"/>
  <c r="M6" i="67"/>
  <c r="K6" i="67"/>
  <c r="J6" i="67"/>
  <c r="G6" i="67"/>
  <c r="E6" i="67"/>
  <c r="C6" i="67"/>
  <c r="B6" i="67"/>
  <c r="O37" i="52"/>
  <c r="M37" i="52"/>
  <c r="K37" i="52"/>
  <c r="J37" i="52"/>
  <c r="G37" i="52"/>
  <c r="E37" i="52"/>
  <c r="C37" i="52"/>
  <c r="B37" i="52"/>
  <c r="O36" i="52"/>
  <c r="M36" i="52"/>
  <c r="K36" i="52"/>
  <c r="J36" i="52"/>
  <c r="G36" i="52"/>
  <c r="E36" i="52"/>
  <c r="C36" i="52"/>
  <c r="B36" i="52"/>
  <c r="O35" i="52"/>
  <c r="M35" i="52"/>
  <c r="K35" i="52"/>
  <c r="J35" i="52"/>
  <c r="G35" i="52"/>
  <c r="E35" i="52"/>
  <c r="C35" i="52"/>
  <c r="B35" i="52"/>
  <c r="O32" i="52"/>
  <c r="M32" i="52"/>
  <c r="K32" i="52"/>
  <c r="J32" i="52"/>
  <c r="G32" i="52"/>
  <c r="E32" i="52"/>
  <c r="C32" i="52"/>
  <c r="B32" i="52"/>
  <c r="O31" i="52"/>
  <c r="M31" i="52"/>
  <c r="K31" i="52"/>
  <c r="J31" i="52"/>
  <c r="G31" i="52"/>
  <c r="E31" i="52"/>
  <c r="C31" i="52"/>
  <c r="B31" i="52"/>
  <c r="O30" i="52"/>
  <c r="M30" i="52"/>
  <c r="K30" i="52"/>
  <c r="J30" i="52"/>
  <c r="G30" i="52"/>
  <c r="E30" i="52"/>
  <c r="C30" i="52"/>
  <c r="B30" i="52"/>
  <c r="O27" i="52"/>
  <c r="M27" i="52"/>
  <c r="K27" i="52"/>
  <c r="J27" i="52"/>
  <c r="G27" i="52"/>
  <c r="E27" i="52"/>
  <c r="C27" i="52"/>
  <c r="B27" i="52"/>
  <c r="O26" i="52"/>
  <c r="M26" i="52"/>
  <c r="K26" i="52"/>
  <c r="J26" i="52"/>
  <c r="G26" i="52"/>
  <c r="E26" i="52"/>
  <c r="C26" i="52"/>
  <c r="B26" i="52"/>
  <c r="O25" i="52"/>
  <c r="M25" i="52"/>
  <c r="K25" i="52"/>
  <c r="J25" i="52"/>
  <c r="G25" i="52"/>
  <c r="E25" i="52"/>
  <c r="C25" i="52"/>
  <c r="B25" i="52"/>
  <c r="O21" i="52"/>
  <c r="M21" i="52"/>
  <c r="K21" i="52"/>
  <c r="J21" i="52"/>
  <c r="G21" i="52"/>
  <c r="E21" i="52"/>
  <c r="C21" i="52"/>
  <c r="B21" i="52"/>
  <c r="O20" i="52"/>
  <c r="M20" i="52"/>
  <c r="K20" i="52"/>
  <c r="J20" i="52"/>
  <c r="G20" i="52"/>
  <c r="E20" i="52"/>
  <c r="C20" i="52"/>
  <c r="B20" i="52"/>
  <c r="O19" i="52"/>
  <c r="M19" i="52"/>
  <c r="K19" i="52"/>
  <c r="J19" i="52"/>
  <c r="G19" i="52"/>
  <c r="E19" i="52"/>
  <c r="C19" i="52"/>
  <c r="B19" i="52"/>
  <c r="O18" i="52"/>
  <c r="M18" i="52"/>
  <c r="K18" i="52"/>
  <c r="J18" i="52"/>
  <c r="G18" i="52"/>
  <c r="E18" i="52"/>
  <c r="C18" i="52"/>
  <c r="B18" i="52"/>
  <c r="O15" i="52"/>
  <c r="M15" i="52"/>
  <c r="K15" i="52"/>
  <c r="J15" i="52"/>
  <c r="G15" i="52"/>
  <c r="E15" i="52"/>
  <c r="C15" i="52"/>
  <c r="B15" i="52"/>
  <c r="O14" i="52"/>
  <c r="M14" i="52"/>
  <c r="K14" i="52"/>
  <c r="J14" i="52"/>
  <c r="G14" i="52"/>
  <c r="E14" i="52"/>
  <c r="C14" i="52"/>
  <c r="B14" i="52"/>
  <c r="O13" i="52"/>
  <c r="M13" i="52"/>
  <c r="K13" i="52"/>
  <c r="J13" i="52"/>
  <c r="G13" i="52"/>
  <c r="E13" i="52"/>
  <c r="C13" i="52"/>
  <c r="B13" i="52"/>
  <c r="O12" i="52"/>
  <c r="M12" i="52"/>
  <c r="K12" i="52"/>
  <c r="J12" i="52"/>
  <c r="G12" i="52"/>
  <c r="E12" i="52"/>
  <c r="C12" i="52"/>
  <c r="B12" i="52"/>
  <c r="O9" i="52"/>
  <c r="M9" i="52"/>
  <c r="K9" i="52"/>
  <c r="J9" i="52"/>
  <c r="G9" i="52"/>
  <c r="E9" i="52"/>
  <c r="C9" i="52"/>
  <c r="B9" i="52"/>
  <c r="O8" i="52"/>
  <c r="M8" i="52"/>
  <c r="K8" i="52"/>
  <c r="J8" i="52"/>
  <c r="G8" i="52"/>
  <c r="E8" i="52"/>
  <c r="C8" i="52"/>
  <c r="B8" i="52"/>
  <c r="O7" i="52"/>
  <c r="M7" i="52"/>
  <c r="K7" i="52"/>
  <c r="J7" i="52"/>
  <c r="G7" i="52"/>
  <c r="E7" i="52"/>
  <c r="C7" i="52"/>
  <c r="B7" i="52"/>
  <c r="O6" i="52"/>
  <c r="M6" i="52"/>
  <c r="K6" i="52"/>
  <c r="J6" i="52"/>
  <c r="G6" i="52"/>
  <c r="E6" i="52"/>
  <c r="C6" i="52"/>
  <c r="B6" i="52"/>
  <c r="O37" i="42"/>
  <c r="M37" i="42"/>
  <c r="K37" i="42"/>
  <c r="J37" i="42"/>
  <c r="G37" i="42"/>
  <c r="E37" i="42"/>
  <c r="C37" i="42"/>
  <c r="B37" i="42"/>
  <c r="O36" i="42"/>
  <c r="M36" i="42"/>
  <c r="K36" i="42"/>
  <c r="J36" i="42"/>
  <c r="G36" i="42"/>
  <c r="E36" i="42"/>
  <c r="C36" i="42"/>
  <c r="B36" i="42"/>
  <c r="O35" i="42"/>
  <c r="M35" i="42"/>
  <c r="K35" i="42"/>
  <c r="J35" i="42"/>
  <c r="G35" i="42"/>
  <c r="E35" i="42"/>
  <c r="C35" i="42"/>
  <c r="B35" i="42"/>
  <c r="O32" i="42"/>
  <c r="M32" i="42"/>
  <c r="K32" i="42"/>
  <c r="J32" i="42"/>
  <c r="G32" i="42"/>
  <c r="E32" i="42"/>
  <c r="C32" i="42"/>
  <c r="B32" i="42"/>
  <c r="O31" i="42"/>
  <c r="M31" i="42"/>
  <c r="K31" i="42"/>
  <c r="J31" i="42"/>
  <c r="G31" i="42"/>
  <c r="E31" i="42"/>
  <c r="C31" i="42"/>
  <c r="B31" i="42"/>
  <c r="O30" i="42"/>
  <c r="M30" i="42"/>
  <c r="K30" i="42"/>
  <c r="J30" i="42"/>
  <c r="G30" i="42"/>
  <c r="E30" i="42"/>
  <c r="C30" i="42"/>
  <c r="B30" i="42"/>
  <c r="O27" i="42"/>
  <c r="M27" i="42"/>
  <c r="K27" i="42"/>
  <c r="J27" i="42"/>
  <c r="G27" i="42"/>
  <c r="E27" i="42"/>
  <c r="C27" i="42"/>
  <c r="B27" i="42"/>
  <c r="O26" i="42"/>
  <c r="M26" i="42"/>
  <c r="K26" i="42"/>
  <c r="J26" i="42"/>
  <c r="G26" i="42"/>
  <c r="E26" i="42"/>
  <c r="C26" i="42"/>
  <c r="B26" i="42"/>
  <c r="O25" i="42"/>
  <c r="M25" i="42"/>
  <c r="K25" i="42"/>
  <c r="J25" i="42"/>
  <c r="G25" i="42"/>
  <c r="E25" i="42"/>
  <c r="C25" i="42"/>
  <c r="B25" i="42"/>
  <c r="O21" i="42"/>
  <c r="M21" i="42"/>
  <c r="K21" i="42"/>
  <c r="J21" i="42"/>
  <c r="G21" i="42"/>
  <c r="E21" i="42"/>
  <c r="C21" i="42"/>
  <c r="B21" i="42"/>
  <c r="O20" i="42"/>
  <c r="M20" i="42"/>
  <c r="K20" i="42"/>
  <c r="J20" i="42"/>
  <c r="G20" i="42"/>
  <c r="E20" i="42"/>
  <c r="C20" i="42"/>
  <c r="B20" i="42"/>
  <c r="O19" i="42"/>
  <c r="M19" i="42"/>
  <c r="K19" i="42"/>
  <c r="J19" i="42"/>
  <c r="G19" i="42"/>
  <c r="E19" i="42"/>
  <c r="C19" i="42"/>
  <c r="B19" i="42"/>
  <c r="O18" i="42"/>
  <c r="M18" i="42"/>
  <c r="J12" i="42"/>
  <c r="G12" i="42"/>
  <c r="E12" i="42"/>
  <c r="C12" i="42"/>
  <c r="B12" i="42"/>
  <c r="O9" i="42"/>
  <c r="M9" i="42"/>
  <c r="K9" i="42"/>
  <c r="J9" i="42"/>
  <c r="G9" i="42"/>
  <c r="E9" i="42"/>
  <c r="C9" i="42"/>
  <c r="B9" i="42"/>
  <c r="O8" i="42"/>
  <c r="M8" i="42"/>
  <c r="K8" i="42"/>
  <c r="J8" i="42"/>
  <c r="G8" i="42"/>
  <c r="E8" i="42"/>
  <c r="C8" i="42"/>
  <c r="B8" i="42"/>
  <c r="O7" i="42"/>
  <c r="M7" i="42"/>
  <c r="K7" i="42"/>
  <c r="J7" i="42"/>
  <c r="G7" i="42"/>
  <c r="E7" i="42"/>
  <c r="C7" i="42"/>
  <c r="B7" i="42"/>
  <c r="O6" i="42"/>
  <c r="M6" i="42"/>
  <c r="K6" i="42"/>
  <c r="J6" i="42"/>
  <c r="G6" i="42"/>
  <c r="E6" i="42"/>
  <c r="C6" i="42"/>
  <c r="B6" i="42"/>
  <c r="K18" i="42"/>
  <c r="J18" i="42"/>
  <c r="G18" i="42"/>
  <c r="E18" i="42"/>
  <c r="C18" i="42"/>
  <c r="B18" i="42"/>
  <c r="O15" i="42"/>
  <c r="M15" i="42"/>
  <c r="K15" i="42"/>
  <c r="J15" i="42"/>
  <c r="G15" i="42"/>
  <c r="E15" i="42"/>
  <c r="C15" i="42"/>
  <c r="B15" i="42"/>
  <c r="O14" i="42"/>
  <c r="M14" i="42"/>
  <c r="K14" i="42"/>
  <c r="J14" i="42"/>
  <c r="G14" i="42"/>
  <c r="E14" i="42"/>
  <c r="C14" i="42"/>
  <c r="B14" i="42"/>
  <c r="O13" i="42"/>
  <c r="M13" i="42"/>
  <c r="K13" i="42"/>
  <c r="J13" i="42"/>
  <c r="G13" i="42"/>
  <c r="E13" i="42"/>
  <c r="C13" i="42"/>
  <c r="B13" i="42"/>
  <c r="O12" i="42"/>
  <c r="M12" i="42"/>
  <c r="K12" i="42"/>
  <c r="O37" i="51"/>
  <c r="O36" i="51"/>
  <c r="M37" i="51"/>
  <c r="M36" i="51"/>
  <c r="K37" i="51"/>
  <c r="K36" i="51"/>
  <c r="G37" i="51"/>
  <c r="G36" i="51"/>
  <c r="E37" i="51"/>
  <c r="E36" i="51"/>
  <c r="C37" i="51"/>
  <c r="C36" i="51"/>
  <c r="C35" i="51"/>
  <c r="O31" i="51"/>
  <c r="O32" i="51"/>
  <c r="O30" i="51"/>
  <c r="M31" i="51"/>
  <c r="M32" i="51"/>
  <c r="M30" i="51"/>
  <c r="K31" i="51"/>
  <c r="K32" i="51"/>
  <c r="K30" i="51"/>
  <c r="G19" i="51"/>
  <c r="G20" i="51"/>
  <c r="G21" i="51"/>
  <c r="G18" i="51"/>
  <c r="D25" i="3"/>
  <c r="E25" i="3"/>
  <c r="F25" i="3"/>
  <c r="G25" i="3"/>
  <c r="H25" i="3"/>
  <c r="I25" i="3"/>
  <c r="J25" i="3"/>
  <c r="K25" i="3"/>
  <c r="M25" i="3"/>
  <c r="D26" i="3"/>
  <c r="E26" i="3"/>
  <c r="F26" i="3"/>
  <c r="G26" i="3"/>
  <c r="H26" i="3"/>
  <c r="I26" i="3"/>
  <c r="J26" i="3"/>
  <c r="K26" i="3"/>
  <c r="M26" i="3"/>
  <c r="D27" i="3"/>
  <c r="E27" i="3"/>
  <c r="F27" i="3"/>
  <c r="G27" i="3"/>
  <c r="H27" i="3"/>
  <c r="I27" i="3"/>
  <c r="J27" i="3"/>
  <c r="K27" i="3"/>
  <c r="M27" i="3"/>
  <c r="D28" i="3"/>
  <c r="E28" i="3"/>
  <c r="F28" i="3"/>
  <c r="G28" i="3"/>
  <c r="H28" i="3"/>
  <c r="I28" i="3"/>
  <c r="J28" i="3"/>
  <c r="K28" i="3"/>
  <c r="M28" i="3"/>
  <c r="D29" i="3"/>
  <c r="E29" i="3"/>
  <c r="F29" i="3"/>
  <c r="G29" i="3"/>
  <c r="H29" i="3"/>
  <c r="I29" i="3"/>
  <c r="J29" i="3"/>
  <c r="K29" i="3"/>
  <c r="M29" i="3"/>
  <c r="D30" i="3"/>
  <c r="E30" i="3"/>
  <c r="F30" i="3"/>
  <c r="G30" i="3"/>
  <c r="H30" i="3"/>
  <c r="I30" i="3"/>
  <c r="J30" i="3"/>
  <c r="K30" i="3"/>
  <c r="M30" i="3"/>
  <c r="D31" i="3"/>
  <c r="E31" i="3"/>
  <c r="F31" i="3"/>
  <c r="G31" i="3"/>
  <c r="H31" i="3"/>
  <c r="I31" i="3"/>
  <c r="J31" i="3"/>
  <c r="K31" i="3"/>
  <c r="M31" i="3"/>
  <c r="D32" i="3"/>
  <c r="E32" i="3"/>
  <c r="F32" i="3"/>
  <c r="G32" i="3"/>
  <c r="H32" i="3"/>
  <c r="I32" i="3"/>
  <c r="J32" i="3"/>
  <c r="K32" i="3"/>
  <c r="M32" i="3"/>
  <c r="M33" i="3"/>
  <c r="K33" i="3"/>
  <c r="J33" i="3"/>
  <c r="I33" i="3"/>
  <c r="H33" i="3"/>
  <c r="G33" i="3"/>
  <c r="F33" i="3"/>
  <c r="E33" i="3"/>
  <c r="D33" i="3"/>
  <c r="D8" i="2"/>
  <c r="E8" i="2"/>
  <c r="F8" i="2"/>
  <c r="G8" i="2"/>
  <c r="H8" i="2"/>
  <c r="I8" i="2"/>
  <c r="J8" i="2"/>
  <c r="K8" i="2"/>
  <c r="M8" i="2"/>
  <c r="D9" i="2"/>
  <c r="E9" i="2"/>
  <c r="F9" i="2"/>
  <c r="G9" i="2"/>
  <c r="H9" i="2"/>
  <c r="I9" i="2"/>
  <c r="J9" i="2"/>
  <c r="K9" i="2"/>
  <c r="M9" i="2"/>
  <c r="D10" i="2"/>
  <c r="E10" i="2"/>
  <c r="F10" i="2"/>
  <c r="G10" i="2"/>
  <c r="H10" i="2"/>
  <c r="I10" i="2"/>
  <c r="J10" i="2"/>
  <c r="K10" i="2"/>
  <c r="M10" i="2"/>
  <c r="D11" i="2"/>
  <c r="E11" i="2"/>
  <c r="F11" i="2"/>
  <c r="G11" i="2"/>
  <c r="H11" i="2"/>
  <c r="I11" i="2"/>
  <c r="J11" i="2"/>
  <c r="K11" i="2"/>
  <c r="M11" i="2"/>
  <c r="D12" i="2"/>
  <c r="E12" i="2"/>
  <c r="F12" i="2"/>
  <c r="G12" i="2"/>
  <c r="H12" i="2"/>
  <c r="I12" i="2"/>
  <c r="J12" i="2"/>
  <c r="K12" i="2"/>
  <c r="M12" i="2"/>
  <c r="D13" i="2"/>
  <c r="E13" i="2"/>
  <c r="F13" i="2"/>
  <c r="G13" i="2"/>
  <c r="H13" i="2"/>
  <c r="I13" i="2"/>
  <c r="J13" i="2"/>
  <c r="K13" i="2"/>
  <c r="M13" i="2"/>
  <c r="D14" i="2"/>
  <c r="E14" i="2"/>
  <c r="F14" i="2"/>
  <c r="G14" i="2"/>
  <c r="H14" i="2"/>
  <c r="I14" i="2"/>
  <c r="J14" i="2"/>
  <c r="K14" i="2"/>
  <c r="M14" i="2"/>
  <c r="M7" i="2"/>
  <c r="K7" i="2"/>
  <c r="J7" i="2"/>
  <c r="I7" i="2"/>
  <c r="H7" i="2"/>
  <c r="G7" i="2"/>
  <c r="F7" i="2"/>
  <c r="E7" i="2"/>
  <c r="D7" i="2"/>
  <c r="E51" i="1"/>
  <c r="F51" i="1"/>
  <c r="G51" i="1"/>
  <c r="H51" i="1"/>
  <c r="I51" i="1"/>
  <c r="J51" i="1"/>
  <c r="K51" i="1"/>
  <c r="M51" i="1"/>
  <c r="E52" i="1"/>
  <c r="F52" i="1"/>
  <c r="G52" i="1"/>
  <c r="H52" i="1"/>
  <c r="I52" i="1"/>
  <c r="J52" i="1"/>
  <c r="K52" i="1"/>
  <c r="M52" i="1"/>
  <c r="E53" i="1"/>
  <c r="F53" i="1"/>
  <c r="G53" i="1"/>
  <c r="H53" i="1"/>
  <c r="I53" i="1"/>
  <c r="J53" i="1"/>
  <c r="K53" i="1"/>
  <c r="M53" i="1"/>
  <c r="E54" i="1"/>
  <c r="F54" i="1"/>
  <c r="G54" i="1"/>
  <c r="H54" i="1"/>
  <c r="I54" i="1"/>
  <c r="J54" i="1"/>
  <c r="K54" i="1"/>
  <c r="M54" i="1"/>
  <c r="E55" i="1"/>
  <c r="F55" i="1"/>
  <c r="G55" i="1"/>
  <c r="H55" i="1"/>
  <c r="I55" i="1"/>
  <c r="J55" i="1"/>
  <c r="K55" i="1"/>
  <c r="M55" i="1"/>
  <c r="D51" i="1"/>
  <c r="D52" i="1"/>
  <c r="D53" i="1"/>
  <c r="D54" i="1"/>
  <c r="D55" i="1"/>
  <c r="G42" i="1"/>
  <c r="H42" i="1"/>
  <c r="I42" i="1"/>
  <c r="J42" i="1"/>
  <c r="K42" i="1"/>
  <c r="M42" i="1"/>
  <c r="G43" i="1"/>
  <c r="H43" i="1"/>
  <c r="I43" i="1"/>
  <c r="J43" i="1"/>
  <c r="K43" i="1"/>
  <c r="M43" i="1"/>
  <c r="G44" i="1"/>
  <c r="H44" i="1"/>
  <c r="I44" i="1"/>
  <c r="J44" i="1"/>
  <c r="K44" i="1"/>
  <c r="M44" i="1"/>
  <c r="G45" i="1"/>
  <c r="H45" i="1"/>
  <c r="I45" i="1"/>
  <c r="J45" i="1"/>
  <c r="K45" i="1"/>
  <c r="M45" i="1"/>
  <c r="G46" i="1"/>
  <c r="H46" i="1"/>
  <c r="I46" i="1"/>
  <c r="J46" i="1"/>
  <c r="K46" i="1"/>
  <c r="M46" i="1"/>
  <c r="G47" i="1"/>
  <c r="H47" i="1"/>
  <c r="I47" i="1"/>
  <c r="J47" i="1"/>
  <c r="K47" i="1"/>
  <c r="M47" i="1"/>
  <c r="G48" i="1"/>
  <c r="H48" i="1"/>
  <c r="I48" i="1"/>
  <c r="J48" i="1"/>
  <c r="K48" i="1"/>
  <c r="M48" i="1"/>
  <c r="G49" i="1"/>
  <c r="H49" i="1"/>
  <c r="I49" i="1"/>
  <c r="J49" i="1"/>
  <c r="K49" i="1"/>
  <c r="M49" i="1"/>
  <c r="G50" i="1"/>
  <c r="H50" i="1"/>
  <c r="I50" i="1"/>
  <c r="J50" i="1"/>
  <c r="K50" i="1"/>
  <c r="M50" i="1"/>
  <c r="M41" i="1"/>
  <c r="K41" i="1"/>
  <c r="J41" i="1"/>
  <c r="I41" i="1"/>
  <c r="H41" i="1"/>
  <c r="G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1" i="1"/>
  <c r="E41" i="1"/>
  <c r="D42" i="1"/>
  <c r="D43" i="1"/>
  <c r="D44" i="1"/>
  <c r="D45" i="1"/>
  <c r="D46" i="1"/>
  <c r="D47" i="1"/>
  <c r="D48" i="1"/>
  <c r="D49" i="1"/>
  <c r="D50" i="1"/>
  <c r="D41" i="1"/>
  <c r="E19" i="51"/>
  <c r="E20" i="51"/>
  <c r="E21" i="51"/>
  <c r="E18" i="51"/>
  <c r="C19" i="51"/>
  <c r="C20" i="51"/>
  <c r="C21" i="51"/>
  <c r="C18" i="51"/>
  <c r="G15" i="51"/>
  <c r="E15" i="51"/>
  <c r="C15" i="51"/>
  <c r="K31" i="64"/>
  <c r="K32" i="64"/>
  <c r="K30" i="64"/>
  <c r="K36" i="64"/>
  <c r="K37" i="64"/>
  <c r="K35" i="64"/>
  <c r="O33" i="51" l="1"/>
  <c r="L53" i="1"/>
  <c r="L32" i="3"/>
  <c r="L29" i="3"/>
  <c r="L28" i="3"/>
  <c r="L49" i="1"/>
  <c r="L55" i="1"/>
  <c r="L54" i="1"/>
  <c r="L48" i="1"/>
  <c r="L14" i="2"/>
  <c r="L11" i="2"/>
  <c r="L9" i="2"/>
  <c r="L43" i="1"/>
  <c r="L25" i="3"/>
  <c r="L52" i="1"/>
  <c r="L47" i="1"/>
  <c r="L10" i="2"/>
  <c r="L44" i="1"/>
  <c r="L26" i="3"/>
  <c r="L45" i="1"/>
  <c r="L12" i="2"/>
  <c r="L27" i="3"/>
  <c r="L51" i="1"/>
  <c r="L13" i="2"/>
  <c r="L50" i="1"/>
  <c r="L46" i="1"/>
  <c r="L42" i="1"/>
  <c r="L8" i="2"/>
  <c r="L31" i="3"/>
  <c r="L30" i="3"/>
  <c r="M15" i="1"/>
  <c r="M17" i="1"/>
  <c r="D5" i="2"/>
  <c r="D6" i="2"/>
  <c r="E6" i="2"/>
  <c r="D20" i="1"/>
  <c r="D22" i="1"/>
  <c r="D26" i="1"/>
  <c r="D12" i="1"/>
  <c r="D39" i="1"/>
  <c r="D19" i="1"/>
  <c r="D25" i="1"/>
  <c r="D34" i="1"/>
  <c r="D36" i="1"/>
  <c r="D30" i="1"/>
  <c r="D35" i="1"/>
  <c r="D40" i="1"/>
  <c r="D5" i="1"/>
  <c r="D7" i="1"/>
  <c r="D28" i="1"/>
  <c r="D32" i="1"/>
  <c r="D24" i="1"/>
  <c r="D10" i="1"/>
  <c r="D6" i="1"/>
  <c r="D27" i="1"/>
  <c r="D31" i="1"/>
  <c r="D18" i="1"/>
  <c r="D38" i="1"/>
  <c r="D16" i="1"/>
  <c r="D15" i="1"/>
  <c r="D17" i="1"/>
  <c r="D11" i="1"/>
  <c r="D21" i="1"/>
  <c r="D33" i="1"/>
  <c r="D9" i="1"/>
  <c r="D8" i="1"/>
  <c r="D29" i="1"/>
  <c r="D14" i="1"/>
  <c r="D23" i="1"/>
  <c r="D13" i="1"/>
  <c r="D37" i="1"/>
  <c r="M24" i="1"/>
  <c r="M23" i="1"/>
  <c r="M13" i="1"/>
  <c r="K24" i="1"/>
  <c r="K23" i="1"/>
  <c r="K13" i="1"/>
  <c r="J24" i="1"/>
  <c r="J23" i="1"/>
  <c r="J13" i="1"/>
  <c r="I24" i="1"/>
  <c r="I23" i="1"/>
  <c r="I13" i="1"/>
  <c r="H24" i="1"/>
  <c r="H23" i="1"/>
  <c r="H13" i="1"/>
  <c r="G13" i="1"/>
  <c r="F32" i="1"/>
  <c r="F27" i="1"/>
  <c r="F24" i="1"/>
  <c r="F23" i="1"/>
  <c r="F13" i="1"/>
  <c r="E23" i="1"/>
  <c r="E13" i="1"/>
  <c r="M19" i="1"/>
  <c r="M32" i="1"/>
  <c r="M27" i="1"/>
  <c r="K19" i="1"/>
  <c r="K32" i="1"/>
  <c r="K27" i="1"/>
  <c r="J19" i="1"/>
  <c r="J32" i="1"/>
  <c r="J27" i="1"/>
  <c r="I19" i="1"/>
  <c r="I32" i="1"/>
  <c r="I27" i="1"/>
  <c r="H19" i="1"/>
  <c r="H32" i="1"/>
  <c r="H27" i="1"/>
  <c r="G19" i="1"/>
  <c r="G32" i="1"/>
  <c r="G27" i="1"/>
  <c r="G24" i="1"/>
  <c r="G23" i="1"/>
  <c r="F19" i="1"/>
  <c r="E19" i="1"/>
  <c r="E32" i="1"/>
  <c r="E27" i="1"/>
  <c r="E24" i="1"/>
  <c r="F17" i="1"/>
  <c r="G15" i="1"/>
  <c r="G17" i="1"/>
  <c r="K15" i="1"/>
  <c r="K17" i="1"/>
  <c r="J15" i="1"/>
  <c r="J17" i="1"/>
  <c r="I15" i="1"/>
  <c r="I17" i="1"/>
  <c r="H15" i="1"/>
  <c r="H17" i="1"/>
  <c r="F15" i="1"/>
  <c r="E15" i="1"/>
  <c r="E17" i="1"/>
  <c r="B3" i="52"/>
  <c r="B3" i="51"/>
  <c r="J3" i="52"/>
  <c r="I30" i="1"/>
  <c r="H7" i="1"/>
  <c r="J3" i="67"/>
  <c r="B3" i="67"/>
  <c r="F1" i="67"/>
  <c r="A1" i="67"/>
  <c r="J3" i="65"/>
  <c r="B3" i="65"/>
  <c r="F1" i="65"/>
  <c r="A1" i="65"/>
  <c r="J3" i="64"/>
  <c r="B3" i="64"/>
  <c r="F1" i="64"/>
  <c r="A1" i="64"/>
  <c r="J3" i="60"/>
  <c r="B3" i="60"/>
  <c r="F1" i="60"/>
  <c r="A1" i="60"/>
  <c r="J3" i="55"/>
  <c r="B3" i="55"/>
  <c r="F1" i="55"/>
  <c r="A1" i="55"/>
  <c r="J3" i="54"/>
  <c r="B3" i="54"/>
  <c r="F1" i="54"/>
  <c r="A1" i="54"/>
  <c r="J3" i="53"/>
  <c r="B3" i="53"/>
  <c r="F1" i="53"/>
  <c r="A1" i="53"/>
  <c r="F1" i="52"/>
  <c r="A1" i="52"/>
  <c r="O38" i="51"/>
  <c r="J37" i="51"/>
  <c r="B37" i="51"/>
  <c r="J36" i="51"/>
  <c r="B36" i="51"/>
  <c r="O35" i="51"/>
  <c r="M35" i="51"/>
  <c r="K35" i="51"/>
  <c r="J35" i="51"/>
  <c r="G35" i="51"/>
  <c r="G38" i="51" s="1"/>
  <c r="E35" i="51"/>
  <c r="B35" i="51"/>
  <c r="J32" i="51"/>
  <c r="G32" i="51"/>
  <c r="E32" i="51"/>
  <c r="C32" i="51"/>
  <c r="B32" i="51"/>
  <c r="J31" i="51"/>
  <c r="G31" i="51"/>
  <c r="E31" i="51"/>
  <c r="C31" i="51"/>
  <c r="B31" i="51"/>
  <c r="J30" i="51"/>
  <c r="G30" i="51"/>
  <c r="E30" i="51"/>
  <c r="C30" i="51"/>
  <c r="B30" i="51"/>
  <c r="O27" i="51"/>
  <c r="M27" i="51"/>
  <c r="K27" i="51"/>
  <c r="J27" i="51"/>
  <c r="G27" i="51"/>
  <c r="E27" i="51"/>
  <c r="C27" i="51"/>
  <c r="B27" i="51"/>
  <c r="O26" i="51"/>
  <c r="M26" i="51"/>
  <c r="K26" i="51"/>
  <c r="J26" i="51"/>
  <c r="G26" i="51"/>
  <c r="E26" i="51"/>
  <c r="C26" i="51"/>
  <c r="B26" i="51"/>
  <c r="O25" i="51"/>
  <c r="M25" i="51"/>
  <c r="K25" i="51"/>
  <c r="J25" i="51"/>
  <c r="G25" i="51"/>
  <c r="E25" i="51"/>
  <c r="C25" i="51"/>
  <c r="B25" i="51"/>
  <c r="O21" i="51"/>
  <c r="M21" i="51"/>
  <c r="K21" i="51"/>
  <c r="J21" i="51"/>
  <c r="B21" i="51"/>
  <c r="O20" i="51"/>
  <c r="M20" i="51"/>
  <c r="K20" i="51"/>
  <c r="J20" i="51"/>
  <c r="B20" i="51"/>
  <c r="O19" i="51"/>
  <c r="M19" i="51"/>
  <c r="K19" i="51"/>
  <c r="J19" i="51"/>
  <c r="B19" i="51"/>
  <c r="O18" i="51"/>
  <c r="M18" i="51"/>
  <c r="K18" i="51"/>
  <c r="J18" i="51"/>
  <c r="B18" i="51"/>
  <c r="O15" i="51"/>
  <c r="M15" i="51"/>
  <c r="K15" i="51"/>
  <c r="J15" i="51"/>
  <c r="B15" i="51"/>
  <c r="O14" i="51"/>
  <c r="M14" i="51"/>
  <c r="K14" i="51"/>
  <c r="J14" i="51"/>
  <c r="G14" i="51"/>
  <c r="E14" i="51"/>
  <c r="C14" i="51"/>
  <c r="B14" i="51"/>
  <c r="O13" i="51"/>
  <c r="M13" i="51"/>
  <c r="K13" i="51"/>
  <c r="J13" i="51"/>
  <c r="G13" i="51"/>
  <c r="E13" i="51"/>
  <c r="C13" i="51"/>
  <c r="B13" i="51"/>
  <c r="O12" i="51"/>
  <c r="M12" i="51"/>
  <c r="K12" i="51"/>
  <c r="J12" i="51"/>
  <c r="G12" i="51"/>
  <c r="E12" i="51"/>
  <c r="C12" i="51"/>
  <c r="B12" i="51"/>
  <c r="O9" i="51"/>
  <c r="M9" i="51"/>
  <c r="J9" i="51"/>
  <c r="G9" i="51"/>
  <c r="E9" i="51"/>
  <c r="C9" i="51"/>
  <c r="B9" i="51"/>
  <c r="O8" i="51"/>
  <c r="M8" i="51"/>
  <c r="J8" i="51"/>
  <c r="G8" i="51"/>
  <c r="E8" i="51"/>
  <c r="C8" i="51"/>
  <c r="B8" i="51"/>
  <c r="O7" i="51"/>
  <c r="M7" i="51"/>
  <c r="J7" i="51"/>
  <c r="G7" i="51"/>
  <c r="E7" i="51"/>
  <c r="C7" i="51"/>
  <c r="B7" i="51"/>
  <c r="O6" i="51"/>
  <c r="M6" i="51"/>
  <c r="J6" i="51"/>
  <c r="G6" i="51"/>
  <c r="E6" i="51"/>
  <c r="C6" i="51"/>
  <c r="B6" i="51"/>
  <c r="J3" i="51"/>
  <c r="F1" i="51"/>
  <c r="A1" i="51"/>
  <c r="J3" i="42"/>
  <c r="B3" i="42"/>
  <c r="F1" i="42"/>
  <c r="A1" i="42"/>
  <c r="F1" i="41"/>
  <c r="A1" i="41"/>
  <c r="E1" i="4"/>
  <c r="C1" i="4"/>
  <c r="K1" i="3"/>
  <c r="G1" i="3"/>
  <c r="K1" i="2"/>
  <c r="G1" i="2"/>
  <c r="K1" i="1"/>
  <c r="F3" i="5"/>
  <c r="I1" i="64" s="1"/>
  <c r="G1" i="1"/>
  <c r="M7" i="1"/>
  <c r="K7" i="1"/>
  <c r="J7" i="1"/>
  <c r="I7" i="1"/>
  <c r="G7" i="1"/>
  <c r="F7" i="1"/>
  <c r="E7" i="1"/>
  <c r="G37" i="1"/>
  <c r="F34" i="1"/>
  <c r="F36" i="1"/>
  <c r="F30" i="1"/>
  <c r="F35" i="1"/>
  <c r="F40" i="1"/>
  <c r="F5" i="1"/>
  <c r="F28" i="1"/>
  <c r="F10" i="1"/>
  <c r="F6" i="1"/>
  <c r="F31" i="1"/>
  <c r="F18" i="1"/>
  <c r="F38" i="1"/>
  <c r="F16" i="1"/>
  <c r="F11" i="1"/>
  <c r="F21" i="1"/>
  <c r="F33" i="1"/>
  <c r="F9" i="1"/>
  <c r="F8" i="1"/>
  <c r="F29" i="1"/>
  <c r="F14" i="1"/>
  <c r="F20" i="1"/>
  <c r="F22" i="1"/>
  <c r="F26" i="1"/>
  <c r="F12" i="1"/>
  <c r="F39" i="1"/>
  <c r="F25" i="1"/>
  <c r="F37" i="1"/>
  <c r="E26" i="1"/>
  <c r="E12" i="1"/>
  <c r="E39" i="1"/>
  <c r="E25" i="1"/>
  <c r="E34" i="1"/>
  <c r="E36" i="1"/>
  <c r="E30" i="1"/>
  <c r="E35" i="1"/>
  <c r="E40" i="1"/>
  <c r="E5" i="1"/>
  <c r="E28" i="1"/>
  <c r="E10" i="1"/>
  <c r="E6" i="1"/>
  <c r="E31" i="1"/>
  <c r="E18" i="1"/>
  <c r="E38" i="1"/>
  <c r="E16" i="1"/>
  <c r="E11" i="1"/>
  <c r="E21" i="1"/>
  <c r="E33" i="1"/>
  <c r="E9" i="1"/>
  <c r="E8" i="1"/>
  <c r="E14" i="1"/>
  <c r="E20" i="1"/>
  <c r="E22" i="1"/>
  <c r="E37" i="1"/>
  <c r="M6" i="2"/>
  <c r="M5" i="2"/>
  <c r="M20" i="1"/>
  <c r="M22" i="1"/>
  <c r="M26" i="1"/>
  <c r="M12" i="1"/>
  <c r="M39" i="1"/>
  <c r="M25" i="1"/>
  <c r="M34" i="1"/>
  <c r="M36" i="1"/>
  <c r="M30" i="1"/>
  <c r="M35" i="1"/>
  <c r="M40" i="1"/>
  <c r="M5" i="1"/>
  <c r="M28" i="1"/>
  <c r="M10" i="1"/>
  <c r="M6" i="1"/>
  <c r="M31" i="1"/>
  <c r="M18" i="1"/>
  <c r="M38" i="1"/>
  <c r="M16" i="1"/>
  <c r="M11" i="1"/>
  <c r="M21" i="1"/>
  <c r="M33" i="1"/>
  <c r="M9" i="1"/>
  <c r="M8" i="1"/>
  <c r="M29" i="1"/>
  <c r="M14" i="1"/>
  <c r="M37" i="1"/>
  <c r="K6" i="2"/>
  <c r="J6" i="2"/>
  <c r="I6" i="2"/>
  <c r="H6" i="2"/>
  <c r="G6" i="2"/>
  <c r="F6" i="2"/>
  <c r="K5" i="2"/>
  <c r="J5" i="2"/>
  <c r="I5" i="2"/>
  <c r="H5" i="2"/>
  <c r="F5" i="2"/>
  <c r="E5" i="2"/>
  <c r="G5" i="2"/>
  <c r="K20" i="1"/>
  <c r="K22" i="1"/>
  <c r="K26" i="1"/>
  <c r="K12" i="1"/>
  <c r="K39" i="1"/>
  <c r="K25" i="1"/>
  <c r="K34" i="1"/>
  <c r="K36" i="1"/>
  <c r="K30" i="1"/>
  <c r="K35" i="1"/>
  <c r="K40" i="1"/>
  <c r="K5" i="1"/>
  <c r="K28" i="1"/>
  <c r="K10" i="1"/>
  <c r="K6" i="1"/>
  <c r="K31" i="1"/>
  <c r="K18" i="1"/>
  <c r="K38" i="1"/>
  <c r="K16" i="1"/>
  <c r="K11" i="1"/>
  <c r="K21" i="1"/>
  <c r="K33" i="1"/>
  <c r="K9" i="1"/>
  <c r="K8" i="1"/>
  <c r="K29" i="1"/>
  <c r="K14" i="1"/>
  <c r="K37" i="1"/>
  <c r="J20" i="1"/>
  <c r="J22" i="1"/>
  <c r="J26" i="1"/>
  <c r="J12" i="1"/>
  <c r="J39" i="1"/>
  <c r="J25" i="1"/>
  <c r="J34" i="1"/>
  <c r="J36" i="1"/>
  <c r="J30" i="1"/>
  <c r="J35" i="1"/>
  <c r="J40" i="1"/>
  <c r="J5" i="1"/>
  <c r="J28" i="1"/>
  <c r="J10" i="1"/>
  <c r="J6" i="1"/>
  <c r="J31" i="1"/>
  <c r="J18" i="1"/>
  <c r="J38" i="1"/>
  <c r="J16" i="1"/>
  <c r="J11" i="1"/>
  <c r="J21" i="1"/>
  <c r="J33" i="1"/>
  <c r="J9" i="1"/>
  <c r="J8" i="1"/>
  <c r="J29" i="1"/>
  <c r="J14" i="1"/>
  <c r="J37" i="1"/>
  <c r="I20" i="1"/>
  <c r="I22" i="1"/>
  <c r="I26" i="1"/>
  <c r="I12" i="1"/>
  <c r="I39" i="1"/>
  <c r="I25" i="1"/>
  <c r="I34" i="1"/>
  <c r="I36" i="1"/>
  <c r="I35" i="1"/>
  <c r="I40" i="1"/>
  <c r="I5" i="1"/>
  <c r="I28" i="1"/>
  <c r="I10" i="1"/>
  <c r="I6" i="1"/>
  <c r="I31" i="1"/>
  <c r="I18" i="1"/>
  <c r="I38" i="1"/>
  <c r="I16" i="1"/>
  <c r="I11" i="1"/>
  <c r="I21" i="1"/>
  <c r="I33" i="1"/>
  <c r="I9" i="1"/>
  <c r="I8" i="1"/>
  <c r="I29" i="1"/>
  <c r="I14" i="1"/>
  <c r="I37" i="1"/>
  <c r="H26" i="1"/>
  <c r="H12" i="1"/>
  <c r="H39" i="1"/>
  <c r="H25" i="1"/>
  <c r="H34" i="1"/>
  <c r="H36" i="1"/>
  <c r="H30" i="1"/>
  <c r="H35" i="1"/>
  <c r="H40" i="1"/>
  <c r="H5" i="1"/>
  <c r="H28" i="1"/>
  <c r="H10" i="1"/>
  <c r="H6" i="1"/>
  <c r="H31" i="1"/>
  <c r="H18" i="1"/>
  <c r="H38" i="1"/>
  <c r="H16" i="1"/>
  <c r="H11" i="1"/>
  <c r="H21" i="1"/>
  <c r="H33" i="1"/>
  <c r="H9" i="1"/>
  <c r="H8" i="1"/>
  <c r="H29" i="1"/>
  <c r="H14" i="1"/>
  <c r="H20" i="1"/>
  <c r="H22" i="1"/>
  <c r="H37" i="1"/>
  <c r="G22" i="1"/>
  <c r="G26" i="1"/>
  <c r="G12" i="1"/>
  <c r="G39" i="1"/>
  <c r="G25" i="1"/>
  <c r="G34" i="1"/>
  <c r="G36" i="1"/>
  <c r="G30" i="1"/>
  <c r="G35" i="1"/>
  <c r="G40" i="1"/>
  <c r="G5" i="1"/>
  <c r="G28" i="1"/>
  <c r="G10" i="1"/>
  <c r="G6" i="1"/>
  <c r="G31" i="1"/>
  <c r="G18" i="1"/>
  <c r="G38" i="1"/>
  <c r="G16" i="1"/>
  <c r="G11" i="1"/>
  <c r="G21" i="1"/>
  <c r="G33" i="1"/>
  <c r="G9" i="1"/>
  <c r="G8" i="1"/>
  <c r="G29" i="1"/>
  <c r="G14" i="1"/>
  <c r="G20" i="1"/>
  <c r="AB44" i="4"/>
  <c r="Z44" i="4"/>
  <c r="Y44" i="4"/>
  <c r="W44" i="4"/>
  <c r="V44" i="4"/>
  <c r="T44" i="4"/>
  <c r="S44" i="4"/>
  <c r="Q44" i="4"/>
  <c r="AB43" i="4"/>
  <c r="Z43" i="4"/>
  <c r="Y43" i="4"/>
  <c r="W43" i="4"/>
  <c r="V43" i="4"/>
  <c r="T43" i="4"/>
  <c r="S43" i="4"/>
  <c r="Q43" i="4"/>
  <c r="AB42" i="4"/>
  <c r="Z42" i="4"/>
  <c r="Y42" i="4"/>
  <c r="W42" i="4"/>
  <c r="V42" i="4"/>
  <c r="T42" i="4"/>
  <c r="S42" i="4"/>
  <c r="Q42" i="4"/>
  <c r="AB41" i="4"/>
  <c r="Z41" i="4"/>
  <c r="Y41" i="4"/>
  <c r="W41" i="4"/>
  <c r="V41" i="4"/>
  <c r="T41" i="4"/>
  <c r="S41" i="4"/>
  <c r="Q41" i="4"/>
  <c r="AB40" i="4"/>
  <c r="Z40" i="4"/>
  <c r="Y40" i="4"/>
  <c r="W40" i="4"/>
  <c r="V40" i="4"/>
  <c r="T40" i="4"/>
  <c r="S40" i="4"/>
  <c r="Q40" i="4"/>
  <c r="AB39" i="4"/>
  <c r="Z39" i="4"/>
  <c r="Y39" i="4"/>
  <c r="W39" i="4"/>
  <c r="V39" i="4"/>
  <c r="T39" i="4"/>
  <c r="S39" i="4"/>
  <c r="Q39" i="4"/>
  <c r="AB38" i="4"/>
  <c r="Z38" i="4"/>
  <c r="Y38" i="4"/>
  <c r="W38" i="4"/>
  <c r="V38" i="4"/>
  <c r="T38" i="4"/>
  <c r="S38" i="4"/>
  <c r="Q38" i="4"/>
  <c r="AB37" i="4"/>
  <c r="Z37" i="4"/>
  <c r="Y37" i="4"/>
  <c r="W37" i="4"/>
  <c r="V37" i="4"/>
  <c r="T37" i="4"/>
  <c r="S37" i="4"/>
  <c r="Q37" i="4"/>
  <c r="AB36" i="4"/>
  <c r="Z36" i="4"/>
  <c r="Y36" i="4"/>
  <c r="W36" i="4"/>
  <c r="V36" i="4"/>
  <c r="T36" i="4"/>
  <c r="S36" i="4"/>
  <c r="Q36" i="4"/>
  <c r="AB35" i="4"/>
  <c r="Z35" i="4"/>
  <c r="Y35" i="4"/>
  <c r="W35" i="4"/>
  <c r="V35" i="4"/>
  <c r="T35" i="4"/>
  <c r="S35" i="4"/>
  <c r="Q35" i="4"/>
  <c r="AB17" i="4"/>
  <c r="Z17" i="4"/>
  <c r="Y17" i="4"/>
  <c r="W17" i="4"/>
  <c r="V17" i="4"/>
  <c r="T17" i="4"/>
  <c r="S17" i="4"/>
  <c r="Q17" i="4"/>
  <c r="AB16" i="4"/>
  <c r="Z16" i="4"/>
  <c r="Y16" i="4"/>
  <c r="W16" i="4"/>
  <c r="V16" i="4"/>
  <c r="T16" i="4"/>
  <c r="S16" i="4"/>
  <c r="Q16" i="4"/>
  <c r="AB15" i="4"/>
  <c r="Z15" i="4"/>
  <c r="Y15" i="4"/>
  <c r="W15" i="4"/>
  <c r="V15" i="4"/>
  <c r="T15" i="4"/>
  <c r="S15" i="4"/>
  <c r="Q15" i="4"/>
  <c r="AB14" i="4"/>
  <c r="Z14" i="4"/>
  <c r="Y14" i="4"/>
  <c r="W14" i="4"/>
  <c r="V14" i="4"/>
  <c r="T14" i="4"/>
  <c r="S14" i="4"/>
  <c r="Q14" i="4"/>
  <c r="AB13" i="4"/>
  <c r="Z13" i="4"/>
  <c r="Y13" i="4"/>
  <c r="W13" i="4"/>
  <c r="V13" i="4"/>
  <c r="T13" i="4"/>
  <c r="S13" i="4"/>
  <c r="Q13" i="4"/>
  <c r="AB12" i="4"/>
  <c r="Z12" i="4"/>
  <c r="Y12" i="4"/>
  <c r="W12" i="4"/>
  <c r="V12" i="4"/>
  <c r="T12" i="4"/>
  <c r="S12" i="4"/>
  <c r="Q12" i="4"/>
  <c r="AB11" i="4"/>
  <c r="Z11" i="4"/>
  <c r="Y11" i="4"/>
  <c r="W11" i="4"/>
  <c r="V11" i="4"/>
  <c r="T11" i="4"/>
  <c r="S11" i="4"/>
  <c r="Q11" i="4"/>
  <c r="AB10" i="4"/>
  <c r="Z10" i="4"/>
  <c r="Y10" i="4"/>
  <c r="W10" i="4"/>
  <c r="V10" i="4"/>
  <c r="T10" i="4"/>
  <c r="S10" i="4"/>
  <c r="Q10" i="4"/>
  <c r="AB9" i="4"/>
  <c r="Z9" i="4"/>
  <c r="Y9" i="4"/>
  <c r="W9" i="4"/>
  <c r="V9" i="4"/>
  <c r="T9" i="4"/>
  <c r="S9" i="4"/>
  <c r="Q9" i="4"/>
  <c r="AB8" i="4"/>
  <c r="Z8" i="4"/>
  <c r="Y8" i="4"/>
  <c r="W8" i="4"/>
  <c r="V8" i="4"/>
  <c r="T8" i="4"/>
  <c r="S8" i="4"/>
  <c r="Q8" i="4"/>
  <c r="I1" i="52"/>
  <c r="AE8" i="4" l="1"/>
  <c r="F28" i="4" s="1"/>
  <c r="AH9" i="4"/>
  <c r="M24" i="4" s="1"/>
  <c r="I1" i="42"/>
  <c r="I1" i="65"/>
  <c r="I1" i="41"/>
  <c r="AH11" i="4"/>
  <c r="M26" i="4" s="1"/>
  <c r="O28" i="67"/>
  <c r="AH10" i="4"/>
  <c r="M27" i="4" s="1"/>
  <c r="AH36" i="4"/>
  <c r="M55" i="4" s="1"/>
  <c r="AG38" i="4"/>
  <c r="K51" i="4" s="1"/>
  <c r="AG39" i="4"/>
  <c r="K52" i="4" s="1"/>
  <c r="G28" i="51"/>
  <c r="G33" i="51"/>
  <c r="AD11" i="4"/>
  <c r="D25" i="4" s="1"/>
  <c r="G28" i="60"/>
  <c r="O10" i="67"/>
  <c r="O33" i="60"/>
  <c r="AE39" i="4"/>
  <c r="F54" i="4" s="1"/>
  <c r="O28" i="60"/>
  <c r="G10" i="67"/>
  <c r="O16" i="67"/>
  <c r="AD9" i="4"/>
  <c r="D24" i="4" s="1"/>
  <c r="G16" i="60"/>
  <c r="AG8" i="4"/>
  <c r="K28" i="4" s="1"/>
  <c r="AE38" i="4"/>
  <c r="F51" i="4" s="1"/>
  <c r="AG9" i="4"/>
  <c r="K24" i="4" s="1"/>
  <c r="O28" i="51"/>
  <c r="AH12" i="4"/>
  <c r="M25" i="4" s="1"/>
  <c r="AE12" i="4"/>
  <c r="F27" i="4" s="1"/>
  <c r="AG37" i="4"/>
  <c r="K53" i="4" s="1"/>
  <c r="AE35" i="4"/>
  <c r="F55" i="4" s="1"/>
  <c r="AE10" i="4"/>
  <c r="F26" i="4" s="1"/>
  <c r="G33" i="67"/>
  <c r="G38" i="67"/>
  <c r="AH8" i="4"/>
  <c r="M28" i="4" s="1"/>
  <c r="O38" i="67"/>
  <c r="O33" i="67"/>
  <c r="G28" i="67"/>
  <c r="L23" i="1"/>
  <c r="G28" i="64"/>
  <c r="L30" i="1"/>
  <c r="L8" i="3"/>
  <c r="L7" i="3"/>
  <c r="L18" i="3"/>
  <c r="L17" i="1"/>
  <c r="L9" i="1"/>
  <c r="L21" i="1"/>
  <c r="L29" i="1"/>
  <c r="L33" i="1"/>
  <c r="L10" i="1"/>
  <c r="L25" i="1"/>
  <c r="L20" i="3"/>
  <c r="L34" i="3"/>
  <c r="L6" i="3"/>
  <c r="O28" i="42"/>
  <c r="O10" i="64"/>
  <c r="G33" i="65"/>
  <c r="L15" i="1"/>
  <c r="L19" i="1"/>
  <c r="L22" i="3"/>
  <c r="O33" i="55"/>
  <c r="O38" i="55"/>
  <c r="G38" i="60"/>
  <c r="L16" i="1"/>
  <c r="L6" i="2"/>
  <c r="O38" i="60"/>
  <c r="L35" i="1"/>
  <c r="L22" i="1"/>
  <c r="L7" i="2"/>
  <c r="G38" i="52"/>
  <c r="O38" i="52"/>
  <c r="O38" i="54"/>
  <c r="G16" i="54"/>
  <c r="G33" i="52"/>
  <c r="O16" i="64"/>
  <c r="AE9" i="4"/>
  <c r="F24" i="4" s="1"/>
  <c r="G16" i="67"/>
  <c r="I1" i="67"/>
  <c r="I1" i="53"/>
  <c r="G2" i="3"/>
  <c r="I1" i="60"/>
  <c r="AD10" i="4"/>
  <c r="D26" i="4" s="1"/>
  <c r="AE11" i="4"/>
  <c r="F25" i="4" s="1"/>
  <c r="AD35" i="4"/>
  <c r="D55" i="4" s="1"/>
  <c r="AE37" i="4"/>
  <c r="F52" i="4" s="1"/>
  <c r="AD39" i="4"/>
  <c r="D54" i="4" s="1"/>
  <c r="AD38" i="4"/>
  <c r="D51" i="4" s="1"/>
  <c r="L8" i="1"/>
  <c r="L39" i="1"/>
  <c r="G28" i="52"/>
  <c r="O28" i="52"/>
  <c r="O10" i="53"/>
  <c r="L9" i="3"/>
  <c r="G2" i="2"/>
  <c r="I1" i="55"/>
  <c r="G2" i="1"/>
  <c r="AD12" i="4"/>
  <c r="D27" i="4" s="1"/>
  <c r="AG36" i="4"/>
  <c r="K55" i="4" s="1"/>
  <c r="AH35" i="4"/>
  <c r="M54" i="4" s="1"/>
  <c r="AH39" i="4"/>
  <c r="M52" i="4" s="1"/>
  <c r="L17" i="3"/>
  <c r="L5" i="3"/>
  <c r="O38" i="42"/>
  <c r="O28" i="54"/>
  <c r="O38" i="64"/>
  <c r="G33" i="55"/>
  <c r="O28" i="55"/>
  <c r="I1" i="51"/>
  <c r="J1" i="4"/>
  <c r="I1" i="54"/>
  <c r="AD8" i="4"/>
  <c r="D28" i="4" s="1"/>
  <c r="AG35" i="4"/>
  <c r="K54" i="4" s="1"/>
  <c r="G10" i="42"/>
  <c r="G28" i="42"/>
  <c r="O33" i="42"/>
  <c r="O10" i="51"/>
  <c r="G33" i="53"/>
  <c r="O16" i="54"/>
  <c r="G33" i="60"/>
  <c r="G16" i="55"/>
  <c r="O10" i="55"/>
  <c r="G10" i="65"/>
  <c r="O28" i="65"/>
  <c r="G16" i="65"/>
  <c r="O16" i="60"/>
  <c r="O10" i="60"/>
  <c r="O16" i="51"/>
  <c r="AH37" i="4"/>
  <c r="M53" i="4" s="1"/>
  <c r="AH38" i="4"/>
  <c r="M51" i="4" s="1"/>
  <c r="AE36" i="4"/>
  <c r="F53" i="4" s="1"/>
  <c r="AD36" i="4"/>
  <c r="D53" i="4" s="1"/>
  <c r="AD37" i="4"/>
  <c r="D52" i="4" s="1"/>
  <c r="AG12" i="4"/>
  <c r="K25" i="4" s="1"/>
  <c r="AG11" i="4"/>
  <c r="K26" i="4" s="1"/>
  <c r="AG10" i="4"/>
  <c r="K27" i="4" s="1"/>
  <c r="L23" i="3"/>
  <c r="L15" i="3"/>
  <c r="L12" i="3"/>
  <c r="L11" i="3"/>
  <c r="L24" i="3"/>
  <c r="L16" i="3"/>
  <c r="L5" i="2"/>
  <c r="L40" i="1"/>
  <c r="L34" i="1"/>
  <c r="L26" i="1"/>
  <c r="L28" i="1"/>
  <c r="L37" i="1"/>
  <c r="L41" i="1"/>
  <c r="G16" i="51"/>
  <c r="O38" i="53"/>
  <c r="G28" i="54"/>
  <c r="G38" i="64"/>
  <c r="G10" i="55"/>
  <c r="G28" i="55"/>
  <c r="G38" i="55"/>
  <c r="G38" i="65"/>
  <c r="O10" i="52"/>
  <c r="O16" i="65"/>
  <c r="O33" i="65"/>
  <c r="L21" i="3"/>
  <c r="L7" i="1"/>
  <c r="G38" i="42"/>
  <c r="O33" i="52"/>
  <c r="O28" i="53"/>
  <c r="G38" i="54"/>
  <c r="O33" i="54"/>
  <c r="O10" i="54"/>
  <c r="G28" i="65"/>
  <c r="L24" i="1"/>
  <c r="L13" i="1"/>
  <c r="L18" i="1"/>
  <c r="L31" i="1"/>
  <c r="L19" i="3"/>
  <c r="L14" i="3"/>
  <c r="G16" i="42"/>
  <c r="G33" i="42"/>
  <c r="O10" i="42"/>
  <c r="G10" i="51"/>
  <c r="G16" i="53"/>
  <c r="O33" i="64"/>
  <c r="O28" i="64"/>
  <c r="L11" i="1"/>
  <c r="L20" i="1"/>
  <c r="O16" i="42"/>
  <c r="G10" i="52"/>
  <c r="G16" i="64"/>
  <c r="G10" i="64"/>
  <c r="G33" i="64"/>
  <c r="O10" i="65"/>
  <c r="L27" i="1"/>
  <c r="L32" i="1"/>
  <c r="L33" i="3"/>
  <c r="L10" i="3"/>
  <c r="L13" i="3"/>
  <c r="L6" i="1"/>
  <c r="L14" i="1"/>
  <c r="L38" i="1"/>
  <c r="L5" i="1"/>
  <c r="L36" i="1"/>
  <c r="L12" i="1"/>
  <c r="G16" i="52"/>
  <c r="O16" i="52"/>
  <c r="G28" i="53"/>
  <c r="G10" i="53"/>
  <c r="G38" i="53"/>
  <c r="O16" i="53"/>
  <c r="O33" i="53"/>
  <c r="G10" i="54"/>
  <c r="G10" i="60"/>
  <c r="O38" i="65"/>
</calcChain>
</file>

<file path=xl/sharedStrings.xml><?xml version="1.0" encoding="utf-8"?>
<sst xmlns="http://schemas.openxmlformats.org/spreadsheetml/2006/main" count="702" uniqueCount="143">
  <si>
    <t>NAAM</t>
  </si>
  <si>
    <t>PLAATS</t>
  </si>
  <si>
    <t>TOTAAL</t>
  </si>
  <si>
    <t>KAMP-</t>
  </si>
  <si>
    <t>KAART</t>
  </si>
  <si>
    <t>Besoijen</t>
  </si>
  <si>
    <t>Haarsteeg</t>
  </si>
  <si>
    <t>Baardwijk</t>
  </si>
  <si>
    <t>René Pullens</t>
  </si>
  <si>
    <t>John de Jong</t>
  </si>
  <si>
    <t>Kaatsheuvel</t>
  </si>
  <si>
    <t>Elshout</t>
  </si>
  <si>
    <t>Leo Wagemakers</t>
  </si>
  <si>
    <t>-</t>
  </si>
  <si>
    <t>ba</t>
  </si>
  <si>
    <t>be</t>
  </si>
  <si>
    <t>el</t>
  </si>
  <si>
    <t>ha</t>
  </si>
  <si>
    <t>ka</t>
  </si>
  <si>
    <t xml:space="preserve">(*): de wedstrijden kunnen zowel uit- als thuiswedstrijden zijn; dus b.v. zowel Besoijen-Elshout als Elshout- Besoijen... </t>
  </si>
  <si>
    <t>Matchpunten</t>
  </si>
  <si>
    <t>Sander Oome</t>
  </si>
  <si>
    <t>Tonnie Koks</t>
  </si>
  <si>
    <t>Frans Mommersteeg</t>
  </si>
  <si>
    <t>Wim de Gouw</t>
  </si>
  <si>
    <t>A-Korps</t>
  </si>
  <si>
    <t>B-Korps</t>
  </si>
  <si>
    <t>Hieronder niets wijzigen</t>
  </si>
  <si>
    <t>A</t>
  </si>
  <si>
    <t>wedstrijd</t>
  </si>
  <si>
    <t>KL.</t>
  </si>
  <si>
    <t>Diny Vos</t>
  </si>
  <si>
    <t>René Klijn</t>
  </si>
  <si>
    <t>Bram Pullens</t>
  </si>
  <si>
    <t>Frans van Buul</t>
  </si>
  <si>
    <t>Arco van Kuijk</t>
  </si>
  <si>
    <t>Gijs Pullens</t>
  </si>
  <si>
    <t>Jos v/d Snepscheut</t>
  </si>
  <si>
    <t>Kees van Hulten</t>
  </si>
  <si>
    <t>René van Kuijk</t>
  </si>
  <si>
    <t>René Duquesnoy</t>
  </si>
  <si>
    <t>Rowan Dobbelsteen</t>
  </si>
  <si>
    <t>Michael Blaauwbroek</t>
  </si>
  <si>
    <t>Koen v/d Ven</t>
  </si>
  <si>
    <t>Maikel Monden</t>
  </si>
  <si>
    <t>Annette Vos</t>
  </si>
  <si>
    <t>Jan de Vaan</t>
  </si>
  <si>
    <t>Daniëlle v/d Lee</t>
  </si>
  <si>
    <t>Gerard van Beurden</t>
  </si>
  <si>
    <t>Francien v/d Wiel</t>
  </si>
  <si>
    <t>Rudy van Falier</t>
  </si>
  <si>
    <t>Norbert van Buul</t>
  </si>
  <si>
    <t>Harry de Louw</t>
  </si>
  <si>
    <t>Frank van den Houdt</t>
  </si>
  <si>
    <t>Dorien de Kort</t>
  </si>
  <si>
    <t>Ron Groot</t>
  </si>
  <si>
    <t>Freek de Jong</t>
  </si>
  <si>
    <t xml:space="preserve">Henk Bruurmijn </t>
  </si>
  <si>
    <t>Johan Klerx</t>
  </si>
  <si>
    <t>René de Jong</t>
  </si>
  <si>
    <t>Bert van Engelen</t>
  </si>
  <si>
    <t>B-Korps Vrije-hand</t>
  </si>
  <si>
    <t>A-Korps Vrije-hand</t>
  </si>
  <si>
    <t>UITSLAGEN  O.V.L.B. KORPS VRIJE-HAND</t>
  </si>
  <si>
    <t>UITSLAGEN  O.V.L.B. KORPS OPGELEGD</t>
  </si>
  <si>
    <t>A-KORPS OPGELEGD</t>
  </si>
  <si>
    <t>B-KORPS OPGELEGD</t>
  </si>
  <si>
    <t>EINDSTAND A-KORPS VRIJE-HAND</t>
  </si>
  <si>
    <t>EINDSTAND B-KORPS VRIJE-HAND</t>
  </si>
  <si>
    <t>Totaalpunten</t>
  </si>
  <si>
    <t>EINDSTAND A-KORPS OPGELEGD</t>
  </si>
  <si>
    <t>EINDSTAND B-KORPS OPGELEGD</t>
  </si>
  <si>
    <t>Ad van den houdt</t>
  </si>
  <si>
    <t xml:space="preserve">Datum: </t>
  </si>
  <si>
    <t>vrijehand</t>
  </si>
  <si>
    <t>Totaal A korps</t>
  </si>
  <si>
    <t>Totaal B1 korps</t>
  </si>
  <si>
    <t>Totaal B2 korps</t>
  </si>
  <si>
    <t>OPGELEGD (Jeugd &lt;16 en 65+)</t>
  </si>
  <si>
    <t>Totaal korps opgelegd A1</t>
  </si>
  <si>
    <t>Totaal korps opgelegd A2</t>
  </si>
  <si>
    <t>Totaal korps opgelegd A3</t>
  </si>
  <si>
    <t>Sint Ambrosius Haarsteeg</t>
  </si>
  <si>
    <t>O.L.V. Schuts Elshout</t>
  </si>
  <si>
    <t>Sint Ambrosius Baardwijk</t>
  </si>
  <si>
    <t>Sint Jan Baptist Kaatsheuvel</t>
  </si>
  <si>
    <t>KL</t>
  </si>
  <si>
    <t>schutter</t>
  </si>
  <si>
    <t>PERSONEEL</t>
  </si>
  <si>
    <t>JEUGD</t>
  </si>
  <si>
    <t>65+</t>
  </si>
  <si>
    <t>J</t>
  </si>
  <si>
    <t>vr</t>
  </si>
  <si>
    <t>Adwan de Pinth</t>
  </si>
  <si>
    <t>Ton Kolmans</t>
  </si>
  <si>
    <t>Roland van Delft</t>
  </si>
  <si>
    <t>St. Crispinus &amp; Crispinianus Besoijen</t>
  </si>
  <si>
    <t>W 1</t>
  </si>
  <si>
    <t>W 2</t>
  </si>
  <si>
    <t>W 3</t>
  </si>
  <si>
    <t>W 4</t>
  </si>
  <si>
    <t>W 5</t>
  </si>
  <si>
    <t>€</t>
  </si>
  <si>
    <t>dis.</t>
  </si>
  <si>
    <t>kampk</t>
  </si>
  <si>
    <t>jaar</t>
  </si>
  <si>
    <t>nr</t>
  </si>
  <si>
    <t>versie 2020-1</t>
  </si>
  <si>
    <t>NR</t>
  </si>
  <si>
    <t>Erin van Hulten</t>
  </si>
  <si>
    <t>Justin van Son</t>
  </si>
  <si>
    <t>Frans van Beurden</t>
  </si>
  <si>
    <t>Floor de Jong</t>
  </si>
  <si>
    <t>Hans Bergakker</t>
  </si>
  <si>
    <t>Mark van Delft</t>
  </si>
  <si>
    <t>Toon Ophorst</t>
  </si>
  <si>
    <t>Henry Bergakker disp</t>
  </si>
  <si>
    <t>Ilona Bergakker disp</t>
  </si>
  <si>
    <t>Arjen van Assem disp</t>
  </si>
  <si>
    <r>
      <rPr>
        <sz val="12"/>
        <rFont val="Arial"/>
        <family val="2"/>
      </rPr>
      <t>DIVERSEN /</t>
    </r>
    <r>
      <rPr>
        <sz val="12"/>
        <color indexed="10"/>
        <rFont val="Arial"/>
        <family val="2"/>
      </rPr>
      <t xml:space="preserve"> INHAAL</t>
    </r>
  </si>
  <si>
    <r>
      <t>DIVERSEN /</t>
    </r>
    <r>
      <rPr>
        <sz val="12"/>
        <color indexed="10"/>
        <rFont val="Arial"/>
        <family val="2"/>
      </rPr>
      <t xml:space="preserve"> INHAAL</t>
    </r>
  </si>
  <si>
    <r>
      <t xml:space="preserve">DIVERSEN / </t>
    </r>
    <r>
      <rPr>
        <sz val="12"/>
        <color indexed="10"/>
        <rFont val="Arial"/>
        <family val="2"/>
      </rPr>
      <t>INHAAL</t>
    </r>
  </si>
  <si>
    <r>
      <rPr>
        <sz val="12"/>
        <rFont val="Arial"/>
        <family val="2"/>
      </rPr>
      <t>DIVERSE /</t>
    </r>
    <r>
      <rPr>
        <sz val="12"/>
        <color indexed="10"/>
        <rFont val="Arial"/>
        <family val="2"/>
      </rPr>
      <t xml:space="preserve"> INHAAL</t>
    </r>
  </si>
  <si>
    <r>
      <t xml:space="preserve">DIVERSEN / </t>
    </r>
    <r>
      <rPr>
        <sz val="12"/>
        <color indexed="10"/>
        <rFont val="Arial"/>
        <family val="2"/>
      </rPr>
      <t>INHAAL</t>
    </r>
  </si>
  <si>
    <r>
      <t>DIVERSEN /</t>
    </r>
    <r>
      <rPr>
        <sz val="12"/>
        <color indexed="10"/>
        <rFont val="Arial"/>
        <family val="2"/>
      </rPr>
      <t xml:space="preserve"> INHAAL</t>
    </r>
  </si>
  <si>
    <t>2023 - 2024</t>
  </si>
  <si>
    <t>Jeroen van Oss</t>
  </si>
  <si>
    <t>Jan van Esch</t>
  </si>
  <si>
    <t>Organisatie</t>
  </si>
  <si>
    <t>Ton Stans</t>
  </si>
  <si>
    <t>Pieter Laghuwitz</t>
  </si>
  <si>
    <t>Hans Laghuwitz</t>
  </si>
  <si>
    <t>Nick de Vaan</t>
  </si>
  <si>
    <r>
      <t>J</t>
    </r>
    <r>
      <rPr>
        <sz val="12"/>
        <rFont val="Calibri"/>
        <family val="2"/>
      </rPr>
      <t>ā</t>
    </r>
    <r>
      <rPr>
        <sz val="12"/>
        <rFont val="Arial"/>
        <family val="2"/>
      </rPr>
      <t>nis J</t>
    </r>
    <r>
      <rPr>
        <sz val="12"/>
        <rFont val="Calibri"/>
        <family val="2"/>
      </rPr>
      <t>ā</t>
    </r>
    <r>
      <rPr>
        <sz val="12"/>
        <rFont val="Arial"/>
        <family val="2"/>
      </rPr>
      <t>kobsons</t>
    </r>
  </si>
  <si>
    <t>André de Vaan</t>
  </si>
  <si>
    <t>Kees Coppens</t>
  </si>
  <si>
    <t>Rowan Dobbelsteen (Inhalen)</t>
  </si>
  <si>
    <t>Arco van Kuijk (bij)</t>
  </si>
  <si>
    <t>Tini Boom</t>
  </si>
  <si>
    <t>Toon van Buul</t>
  </si>
  <si>
    <t>Justin van Son (inhaal)</t>
  </si>
  <si>
    <t>Ron groot (inhaal)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</si>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</sst>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3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8"/>
      <color indexed="10"/>
      <name val="Times New Roman"/>
      <family val="1"/>
    </font>
    <font>
      <sz val="18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20"/>
      <name val="Arial"/>
      <family val="2"/>
    </font>
    <font>
      <sz val="10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36"/>
      <name val="Arial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sz val="12"/>
      <color indexed="10"/>
      <name val="Arial"/>
      <family val="2"/>
    </font>
    <font>
      <sz val="8"/>
      <color rgb="FF000000"/>
      <name val="Arial"/>
      <family val="2"/>
    </font>
    <font>
      <sz val="18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C5FFC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6B6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0" fillId="0" borderId="0"/>
    <xf numFmtId="0" fontId="21" fillId="0" borderId="0"/>
    <xf numFmtId="0" fontId="9" fillId="0" borderId="0">
      <protection locked="0"/>
    </xf>
    <xf numFmtId="0" fontId="8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02">
    <xf numFmtId="0" fontId="0" fillId="0" borderId="0" xfId="0">
      <alignment vertical="center"/>
    </xf>
    <xf numFmtId="0" fontId="1" fillId="0" borderId="0" xfId="3" applyFont="1" applyAlignment="1" applyProtection="1">
      <alignment horizontal="center" vertical="center"/>
    </xf>
    <xf numFmtId="0" fontId="2" fillId="0" borderId="0" xfId="3" applyFont="1" applyAlignment="1" applyProtection="1">
      <alignment horizontal="center" vertical="center"/>
    </xf>
    <xf numFmtId="0" fontId="2" fillId="0" borderId="0" xfId="3" applyFont="1" applyAlignment="1" applyProtection="1">
      <alignment vertical="center"/>
    </xf>
    <xf numFmtId="0" fontId="3" fillId="0" borderId="0" xfId="3" applyFont="1" applyAlignment="1">
      <alignment vertical="center"/>
      <protection locked="0"/>
    </xf>
    <xf numFmtId="0" fontId="4" fillId="0" borderId="0" xfId="3" applyFont="1" applyAlignment="1" applyProtection="1">
      <alignment horizontal="center" vertical="center"/>
    </xf>
    <xf numFmtId="1" fontId="1" fillId="0" borderId="0" xfId="3" applyNumberFormat="1" applyFont="1" applyAlignment="1">
      <alignment horizontal="center" vertical="center"/>
      <protection locked="0"/>
    </xf>
    <xf numFmtId="0" fontId="2" fillId="0" borderId="1" xfId="3" applyFont="1" applyBorder="1" applyAlignment="1" applyProtection="1">
      <alignment horizontal="center" vertical="center"/>
    </xf>
    <xf numFmtId="1" fontId="2" fillId="0" borderId="0" xfId="3" applyNumberFormat="1" applyFont="1" applyAlignment="1">
      <alignment horizontal="center" vertical="center"/>
      <protection locked="0"/>
    </xf>
    <xf numFmtId="1" fontId="2" fillId="0" borderId="0" xfId="3" applyNumberFormat="1" applyFont="1" applyAlignment="1" applyProtection="1">
      <alignment horizontal="center" vertical="center"/>
    </xf>
    <xf numFmtId="1" fontId="1" fillId="0" borderId="0" xfId="3" applyNumberFormat="1" applyFont="1" applyAlignment="1" applyProtection="1">
      <alignment horizontal="center" vertical="center"/>
    </xf>
    <xf numFmtId="1" fontId="2" fillId="0" borderId="1" xfId="3" applyNumberFormat="1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5" fillId="0" borderId="2" xfId="3" applyFont="1" applyBorder="1" applyAlignment="1" applyProtection="1">
      <alignment horizontal="center" vertical="center"/>
    </xf>
    <xf numFmtId="1" fontId="4" fillId="0" borderId="2" xfId="3" applyNumberFormat="1" applyFont="1" applyBorder="1" applyAlignment="1" applyProtection="1">
      <alignment horizontal="center" vertical="center"/>
    </xf>
    <xf numFmtId="1" fontId="6" fillId="0" borderId="2" xfId="3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1" fontId="13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1" fontId="13" fillId="0" borderId="5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left" vertical="center"/>
    </xf>
    <xf numFmtId="1" fontId="13" fillId="0" borderId="0" xfId="0" applyNumberFormat="1" applyFont="1">
      <alignment vertical="center"/>
    </xf>
    <xf numFmtId="1" fontId="13" fillId="0" borderId="6" xfId="0" applyNumberFormat="1" applyFont="1" applyBorder="1">
      <alignment vertical="center"/>
    </xf>
    <xf numFmtId="49" fontId="13" fillId="0" borderId="0" xfId="0" applyNumberFormat="1" applyFo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" fontId="13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1" fontId="13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3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3" fillId="0" borderId="21" xfId="0" applyFont="1" applyBorder="1">
      <alignment vertical="center"/>
    </xf>
    <xf numFmtId="0" fontId="13" fillId="0" borderId="11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2" fillId="0" borderId="22" xfId="3" applyFont="1" applyBorder="1" applyAlignment="1" applyProtection="1">
      <alignment horizontal="center" vertical="center"/>
    </xf>
    <xf numFmtId="1" fontId="2" fillId="0" borderId="22" xfId="3" applyNumberFormat="1" applyFont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21" fillId="0" borderId="0" xfId="2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3" applyFont="1" applyBorder="1" applyAlignment="1" applyProtection="1">
      <alignment horizontal="center" vertical="center"/>
    </xf>
    <xf numFmtId="1" fontId="4" fillId="0" borderId="1" xfId="3" applyNumberFormat="1" applyFont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horizontal="center" vertical="center"/>
    </xf>
    <xf numFmtId="0" fontId="2" fillId="0" borderId="1" xfId="3" applyFont="1" applyBorder="1" applyAlignment="1" applyProtection="1">
      <alignment horizontal="left" vertical="center"/>
    </xf>
    <xf numFmtId="0" fontId="2" fillId="0" borderId="22" xfId="3" applyFont="1" applyBorder="1" applyAlignment="1" applyProtection="1">
      <alignment horizontal="left" vertical="center"/>
    </xf>
    <xf numFmtId="0" fontId="1" fillId="0" borderId="0" xfId="3" applyFont="1" applyAlignment="1" applyProtection="1">
      <alignment vertical="center"/>
    </xf>
    <xf numFmtId="0" fontId="4" fillId="0" borderId="0" xfId="0" applyFont="1">
      <alignment vertical="center"/>
    </xf>
    <xf numFmtId="0" fontId="7" fillId="0" borderId="0" xfId="2" applyFont="1" applyAlignment="1">
      <alignment horizontal="center" vertical="center"/>
    </xf>
    <xf numFmtId="0" fontId="3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2" fillId="0" borderId="1" xfId="3" applyFont="1" applyBorder="1" applyAlignment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21" xfId="3" applyFont="1" applyBorder="1" applyAlignment="1">
      <alignment horizontal="left" vertical="center"/>
      <protection locked="0"/>
    </xf>
    <xf numFmtId="0" fontId="2" fillId="0" borderId="21" xfId="3" applyFont="1" applyBorder="1" applyAlignment="1" applyProtection="1">
      <alignment horizontal="left" vertical="center"/>
    </xf>
    <xf numFmtId="0" fontId="7" fillId="0" borderId="23" xfId="0" applyFont="1" applyBorder="1" applyAlignment="1">
      <alignment horizontal="center" vertical="center"/>
    </xf>
    <xf numFmtId="1" fontId="7" fillId="0" borderId="22" xfId="3" applyNumberFormat="1" applyFont="1" applyBorder="1" applyAlignment="1" applyProtection="1">
      <alignment horizontal="center" vertical="center"/>
    </xf>
    <xf numFmtId="1" fontId="7" fillId="0" borderId="1" xfId="3" applyNumberFormat="1" applyFont="1" applyBorder="1" applyAlignment="1" applyProtection="1">
      <alignment horizontal="center" vertical="center"/>
    </xf>
    <xf numFmtId="1" fontId="2" fillId="3" borderId="24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5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9" borderId="26" xfId="2" applyFont="1" applyFill="1" applyBorder="1" applyAlignment="1" applyProtection="1">
      <alignment horizontal="center" vertical="center"/>
      <protection locked="0"/>
    </xf>
    <xf numFmtId="0" fontId="2" fillId="9" borderId="1" xfId="2" applyFont="1" applyFill="1" applyBorder="1" applyAlignment="1" applyProtection="1">
      <alignment horizontal="center" vertical="center"/>
      <protection locked="0"/>
    </xf>
    <xf numFmtId="0" fontId="2" fillId="9" borderId="30" xfId="2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27" xfId="2" applyFont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12" fillId="11" borderId="31" xfId="0" applyFont="1" applyFill="1" applyBorder="1" applyProtection="1">
      <alignment vertical="center"/>
      <protection locked="0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32" xfId="2" applyFont="1" applyBorder="1" applyAlignment="1" applyProtection="1">
      <alignment horizontal="center" vertical="center"/>
      <protection locked="0"/>
    </xf>
    <xf numFmtId="0" fontId="24" fillId="9" borderId="33" xfId="2" applyFont="1" applyFill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31" fillId="9" borderId="34" xfId="2" applyFont="1" applyFill="1" applyBorder="1" applyAlignment="1">
      <alignment horizontal="center" vertical="center"/>
    </xf>
    <xf numFmtId="0" fontId="2" fillId="9" borderId="22" xfId="3" applyFont="1" applyFill="1" applyBorder="1" applyAlignment="1" applyProtection="1">
      <alignment horizontal="center" vertical="center"/>
    </xf>
    <xf numFmtId="0" fontId="2" fillId="9" borderId="1" xfId="3" applyFont="1" applyFill="1" applyBorder="1" applyAlignment="1" applyProtection="1">
      <alignment horizontal="center" vertical="center"/>
    </xf>
    <xf numFmtId="0" fontId="13" fillId="0" borderId="35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2" fillId="0" borderId="2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" fontId="32" fillId="3" borderId="24" xfId="0" applyNumberFormat="1" applyFont="1" applyFill="1" applyBorder="1" applyAlignment="1">
      <alignment horizontal="center" vertical="center"/>
    </xf>
    <xf numFmtId="1" fontId="32" fillId="4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1" fontId="2" fillId="7" borderId="0" xfId="0" applyNumberFormat="1" applyFont="1" applyFill="1" applyAlignment="1">
      <alignment horizontal="center" vertical="center"/>
    </xf>
    <xf numFmtId="1" fontId="2" fillId="8" borderId="0" xfId="0" applyNumberFormat="1" applyFont="1" applyFill="1" applyAlignment="1">
      <alignment horizontal="center" vertical="center"/>
    </xf>
    <xf numFmtId="1" fontId="32" fillId="5" borderId="1" xfId="0" applyNumberFormat="1" applyFont="1" applyFill="1" applyBorder="1" applyAlignment="1">
      <alignment horizontal="center" vertical="center"/>
    </xf>
    <xf numFmtId="1" fontId="7" fillId="16" borderId="22" xfId="3" applyNumberFormat="1" applyFont="1" applyFill="1" applyBorder="1" applyAlignment="1" applyProtection="1">
      <alignment horizontal="center" vertical="center"/>
    </xf>
    <xf numFmtId="1" fontId="7" fillId="4" borderId="22" xfId="3" applyNumberFormat="1" applyFont="1" applyFill="1" applyBorder="1" applyAlignment="1" applyProtection="1">
      <alignment horizontal="center" vertical="center"/>
    </xf>
    <xf numFmtId="1" fontId="7" fillId="6" borderId="22" xfId="3" applyNumberFormat="1" applyFont="1" applyFill="1" applyBorder="1" applyAlignment="1" applyProtection="1">
      <alignment horizontal="center" vertical="center"/>
    </xf>
    <xf numFmtId="1" fontId="7" fillId="12" borderId="22" xfId="3" applyNumberFormat="1" applyFont="1" applyFill="1" applyBorder="1" applyAlignment="1" applyProtection="1">
      <alignment horizontal="center" vertical="center"/>
    </xf>
    <xf numFmtId="0" fontId="2" fillId="16" borderId="1" xfId="0" applyFont="1" applyFill="1" applyBorder="1" applyAlignment="1">
      <alignment horizontal="center"/>
    </xf>
    <xf numFmtId="1" fontId="0" fillId="0" borderId="0" xfId="0" applyNumberFormat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164" fontId="4" fillId="0" borderId="2" xfId="3" applyNumberFormat="1" applyFont="1" applyBorder="1" applyAlignment="1" applyProtection="1">
      <alignment horizontal="center" vertical="center"/>
    </xf>
    <xf numFmtId="164" fontId="1" fillId="0" borderId="2" xfId="3" applyNumberFormat="1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3" applyFont="1" applyAlignment="1">
      <alignment horizontal="center" vertical="center"/>
      <protection locked="0"/>
    </xf>
    <xf numFmtId="0" fontId="26" fillId="0" borderId="0" xfId="3" applyFont="1" applyAlignment="1">
      <alignment horizontal="center" vertical="center"/>
      <protection locked="0"/>
    </xf>
    <xf numFmtId="0" fontId="26" fillId="0" borderId="36" xfId="3" applyFont="1" applyBorder="1" applyAlignment="1">
      <alignment horizontal="center" vertical="center"/>
      <protection locked="0"/>
    </xf>
    <xf numFmtId="0" fontId="25" fillId="0" borderId="0" xfId="3" applyFont="1" applyAlignment="1" applyProtection="1">
      <alignment horizontal="right" vertical="center"/>
    </xf>
    <xf numFmtId="0" fontId="25" fillId="0" borderId="0" xfId="3" applyFont="1" applyAlignment="1" applyProtection="1">
      <alignment horizontal="left" vertical="center"/>
    </xf>
    <xf numFmtId="164" fontId="4" fillId="0" borderId="1" xfId="3" applyNumberFormat="1" applyFont="1" applyBorder="1" applyAlignment="1" applyProtection="1">
      <alignment horizontal="center" vertical="center"/>
    </xf>
    <xf numFmtId="0" fontId="25" fillId="0" borderId="8" xfId="3" applyFont="1" applyBorder="1" applyAlignment="1">
      <alignment horizontal="center" vertical="center"/>
      <protection locked="0"/>
    </xf>
    <xf numFmtId="0" fontId="26" fillId="0" borderId="8" xfId="3" applyFont="1" applyBorder="1" applyAlignment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3" xfId="0" applyFont="1" applyBorder="1">
      <alignment vertical="center"/>
    </xf>
    <xf numFmtId="0" fontId="17" fillId="14" borderId="33" xfId="0" applyFont="1" applyFill="1" applyBorder="1" applyAlignment="1">
      <alignment horizontal="center" vertical="center"/>
    </xf>
    <xf numFmtId="0" fontId="17" fillId="14" borderId="31" xfId="0" applyFont="1" applyFill="1" applyBorder="1" applyAlignment="1">
      <alignment horizontal="center" vertical="center"/>
    </xf>
    <xf numFmtId="0" fontId="17" fillId="14" borderId="34" xfId="0" applyFont="1" applyFill="1" applyBorder="1" applyAlignment="1">
      <alignment horizontal="center" vertical="center"/>
    </xf>
    <xf numFmtId="0" fontId="15" fillId="13" borderId="0" xfId="0" applyFont="1" applyFill="1" applyAlignment="1" applyProtection="1">
      <alignment horizontal="center" vertical="center"/>
      <protection locked="0"/>
    </xf>
    <xf numFmtId="0" fontId="17" fillId="13" borderId="33" xfId="0" applyFont="1" applyFill="1" applyBorder="1" applyAlignment="1">
      <alignment horizontal="center" vertical="center"/>
    </xf>
    <xf numFmtId="0" fontId="17" fillId="13" borderId="31" xfId="0" applyFont="1" applyFill="1" applyBorder="1" applyAlignment="1">
      <alignment horizontal="center" vertical="center"/>
    </xf>
    <xf numFmtId="0" fontId="17" fillId="13" borderId="34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28" fillId="11" borderId="33" xfId="0" applyFont="1" applyFill="1" applyBorder="1" applyAlignment="1" applyProtection="1">
      <alignment horizontal="right" vertical="center"/>
      <protection locked="0"/>
    </xf>
    <xf numFmtId="0" fontId="28" fillId="11" borderId="31" xfId="0" applyFont="1" applyFill="1" applyBorder="1" applyAlignment="1" applyProtection="1">
      <alignment horizontal="right" vertical="center"/>
      <protection locked="0"/>
    </xf>
    <xf numFmtId="0" fontId="28" fillId="11" borderId="31" xfId="0" applyFont="1" applyFill="1" applyBorder="1" applyAlignment="1" applyProtection="1">
      <alignment horizontal="left" vertical="center"/>
      <protection locked="0"/>
    </xf>
    <xf numFmtId="0" fontId="28" fillId="11" borderId="31" xfId="0" applyFont="1" applyFill="1" applyBorder="1" applyAlignment="1" applyProtection="1">
      <alignment horizontal="center" vertical="center"/>
      <protection locked="0"/>
    </xf>
    <xf numFmtId="0" fontId="28" fillId="11" borderId="34" xfId="0" applyFont="1" applyFill="1" applyBorder="1" applyAlignment="1" applyProtection="1">
      <alignment horizontal="center" vertical="center"/>
      <protection locked="0"/>
    </xf>
    <xf numFmtId="0" fontId="17" fillId="14" borderId="2" xfId="0" applyFont="1" applyFill="1" applyBorder="1" applyAlignment="1">
      <alignment horizontal="center" vertical="center"/>
    </xf>
    <xf numFmtId="0" fontId="15" fillId="14" borderId="0" xfId="0" applyFont="1" applyFill="1" applyAlignment="1" applyProtection="1">
      <alignment horizontal="center" vertical="center"/>
      <protection locked="0"/>
    </xf>
    <xf numFmtId="0" fontId="20" fillId="0" borderId="8" xfId="2" applyFont="1" applyBorder="1" applyAlignment="1">
      <alignment horizontal="right" vertical="center" shrinkToFit="1"/>
    </xf>
    <xf numFmtId="0" fontId="20" fillId="0" borderId="8" xfId="2" applyFont="1" applyBorder="1" applyAlignment="1">
      <alignment horizontal="left" vertical="center" shrinkToFit="1"/>
    </xf>
    <xf numFmtId="0" fontId="20" fillId="0" borderId="8" xfId="2" applyFont="1" applyBorder="1" applyAlignment="1">
      <alignment horizontal="center" vertical="center" shrinkToFit="1"/>
    </xf>
    <xf numFmtId="0" fontId="23" fillId="0" borderId="38" xfId="2" applyFont="1" applyBorder="1" applyAlignment="1">
      <alignment horizontal="right" vertical="center"/>
    </xf>
    <xf numFmtId="0" fontId="23" fillId="0" borderId="20" xfId="2" applyFont="1" applyBorder="1" applyAlignment="1">
      <alignment horizontal="right" vertical="center"/>
    </xf>
    <xf numFmtId="14" fontId="33" fillId="0" borderId="14" xfId="2" applyNumberFormat="1" applyFont="1" applyBorder="1" applyAlignment="1" applyProtection="1">
      <alignment horizontal="center" vertical="center"/>
      <protection locked="0"/>
    </xf>
    <xf numFmtId="0" fontId="33" fillId="0" borderId="14" xfId="2" applyFont="1" applyBorder="1" applyAlignment="1" applyProtection="1">
      <alignment horizontal="center" vertical="center"/>
      <protection locked="0"/>
    </xf>
    <xf numFmtId="0" fontId="33" fillId="0" borderId="39" xfId="2" applyFont="1" applyBorder="1" applyAlignment="1" applyProtection="1">
      <alignment horizontal="center" vertical="center"/>
      <protection locked="0"/>
    </xf>
    <xf numFmtId="0" fontId="34" fillId="0" borderId="31" xfId="2" applyFont="1" applyBorder="1" applyAlignment="1">
      <alignment horizontal="center" vertical="center"/>
    </xf>
    <xf numFmtId="0" fontId="22" fillId="13" borderId="0" xfId="2" applyFont="1" applyFill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32" fillId="0" borderId="33" xfId="2" applyFont="1" applyBorder="1" applyAlignment="1">
      <alignment horizontal="center" vertical="center"/>
    </xf>
    <xf numFmtId="0" fontId="32" fillId="0" borderId="31" xfId="2" applyFont="1" applyBorder="1" applyAlignment="1">
      <alignment horizontal="center" vertical="center"/>
    </xf>
    <xf numFmtId="0" fontId="32" fillId="0" borderId="34" xfId="2" applyFont="1" applyBorder="1" applyAlignment="1">
      <alignment horizontal="center" vertical="center"/>
    </xf>
    <xf numFmtId="0" fontId="22" fillId="15" borderId="0" xfId="2" applyFont="1" applyFill="1" applyAlignment="1">
      <alignment horizontal="center" vertical="center"/>
    </xf>
    <xf numFmtId="0" fontId="2" fillId="0" borderId="40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32" fillId="0" borderId="26" xfId="2" applyFont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0" fontId="35" fillId="0" borderId="34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</cellXfs>
  <cellStyles count="11">
    <cellStyle name="Standaard" xfId="0" builtinId="0"/>
    <cellStyle name="Standaard 10" xfId="1" xr:uid="{00000000-0005-0000-0000-000002000000}"/>
    <cellStyle name="Standaard 11" xfId="2" xr:uid="{00000000-0005-0000-0000-000003000000}"/>
    <cellStyle name="Standaard 2" xfId="3" xr:uid="{00000000-0005-0000-0000-000004000000}"/>
    <cellStyle name="Standaard 3" xfId="4" xr:uid="{00000000-0005-0000-0000-000005000000}"/>
    <cellStyle name="Standaard 4" xfId="5" xr:uid="{00000000-0005-0000-0000-000006000000}"/>
    <cellStyle name="Standaard 5" xfId="6" xr:uid="{00000000-0005-0000-0000-000007000000}"/>
    <cellStyle name="Standaard 6" xfId="7" xr:uid="{00000000-0005-0000-0000-000008000000}"/>
    <cellStyle name="Standaard 7" xfId="8" xr:uid="{00000000-0005-0000-0000-000009000000}"/>
    <cellStyle name="Standaard 8" xfId="9" xr:uid="{00000000-0005-0000-0000-00000A000000}"/>
    <cellStyle name="Standaard 9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06/relationships/vbaProject" Target="vbaProject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409575</xdr:colOff>
          <xdr:row>1</xdr:row>
          <xdr:rowOff>104775</xdr:rowOff>
        </xdr:from>
        <xdr:to>
          <xdr:col>6</xdr:col>
          <xdr:colOff>419100</xdr:colOff>
          <xdr:row>3</xdr:row>
          <xdr:rowOff>38100</xdr:rowOff>
        </xdr:to>
        <xdr:sp macro="" textlink="">
          <xdr:nvSpPr>
            <xdr:cNvPr id="1057" name="Button 33" descr="sorteren op eindstand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4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l-NL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sorteren op eindstand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1</xdr:row>
          <xdr:rowOff>114300</xdr:rowOff>
        </xdr:from>
        <xdr:to>
          <xdr:col>13</xdr:col>
          <xdr:colOff>333375</xdr:colOff>
          <xdr:row>3</xdr:row>
          <xdr:rowOff>47625</xdr:rowOff>
        </xdr:to>
        <xdr:sp macro="" textlink="">
          <xdr:nvSpPr>
            <xdr:cNvPr id="1059" name="Button 35" descr="sorteren op eindstand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4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l-NL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sorteren op naam vereniging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35A907"/>
    <pageSetUpPr fitToPage="1"/>
  </sheetPr>
  <dimension ref="A1:M80"/>
  <sheetViews>
    <sheetView tabSelected="1" workbookViewId="0">
      <pane ySplit="10" topLeftCell="A23" activePane="bottomLeft" state="frozen"/>
      <selection pane="bottomLeft" activeCell="J89" sqref="J89"/>
    </sheetView>
  </sheetViews>
  <sheetFormatPr defaultColWidth="9.140625" defaultRowHeight="15" x14ac:dyDescent="0.2"/>
  <cols>
    <col min="1" max="1" width="9.140625" style="83"/>
    <col min="2" max="2" width="29.85546875" style="65" customWidth="1"/>
    <col min="3" max="3" width="14.42578125" style="65" customWidth="1"/>
    <col min="4" max="4" width="4.85546875" style="81" customWidth="1"/>
    <col min="5" max="5" width="5.140625" style="82" customWidth="1"/>
    <col min="6" max="11" width="9.140625" style="80"/>
    <col min="12" max="16384" width="9.140625" style="65"/>
  </cols>
  <sheetData>
    <row r="1" spans="1:11" ht="24.95" customHeight="1" x14ac:dyDescent="0.2">
      <c r="A1" s="80">
        <v>1</v>
      </c>
      <c r="B1" s="70" t="s">
        <v>84</v>
      </c>
      <c r="C1" s="70" t="s">
        <v>7</v>
      </c>
      <c r="F1" s="143" t="s">
        <v>128</v>
      </c>
      <c r="G1" s="143"/>
      <c r="H1" s="143" t="s">
        <v>105</v>
      </c>
      <c r="I1" s="143"/>
      <c r="J1" s="143"/>
      <c r="K1" s="111" t="s">
        <v>106</v>
      </c>
    </row>
    <row r="2" spans="1:11" ht="24.95" customHeight="1" x14ac:dyDescent="0.2">
      <c r="A2" s="80">
        <v>2</v>
      </c>
      <c r="B2" s="79" t="s">
        <v>96</v>
      </c>
      <c r="C2" s="70" t="s">
        <v>5</v>
      </c>
      <c r="F2" s="143"/>
      <c r="G2" s="143"/>
      <c r="H2" s="143" t="s">
        <v>125</v>
      </c>
      <c r="I2" s="143"/>
      <c r="J2" s="143"/>
      <c r="K2" s="111">
        <v>2</v>
      </c>
    </row>
    <row r="3" spans="1:11" ht="69" customHeight="1" x14ac:dyDescent="0.2">
      <c r="A3" s="80">
        <v>3</v>
      </c>
      <c r="B3" s="70" t="s">
        <v>83</v>
      </c>
      <c r="C3" s="70" t="s">
        <v>11</v>
      </c>
      <c r="F3" s="143" t="str">
        <f>IF(VLOOKUP($K2,invullijst!$A$1:$C$6,2,FALSE)="","",VLOOKUP($K2,invullijst!$A$1:$C$6,2,FALSE))</f>
        <v>St. Crispinus &amp; Crispinianus Besoijen</v>
      </c>
      <c r="G3" s="143"/>
      <c r="H3" s="143"/>
      <c r="I3" s="143"/>
      <c r="J3" s="143"/>
      <c r="K3" s="143"/>
    </row>
    <row r="4" spans="1:11" ht="24.95" customHeight="1" x14ac:dyDescent="0.2">
      <c r="A4" s="80">
        <v>4</v>
      </c>
      <c r="B4" s="70" t="s">
        <v>82</v>
      </c>
      <c r="C4" s="70" t="s">
        <v>6</v>
      </c>
      <c r="J4" s="144" t="s">
        <v>107</v>
      </c>
      <c r="K4" s="144"/>
    </row>
    <row r="5" spans="1:11" ht="24.95" customHeight="1" x14ac:dyDescent="0.2">
      <c r="A5" s="80">
        <v>5</v>
      </c>
      <c r="B5" s="70" t="s">
        <v>85</v>
      </c>
      <c r="C5" s="70" t="s">
        <v>10</v>
      </c>
      <c r="J5" s="145"/>
      <c r="K5" s="145"/>
    </row>
    <row r="6" spans="1:11" ht="24.95" hidden="1" customHeight="1" x14ac:dyDescent="0.2">
      <c r="A6" s="80"/>
      <c r="B6" s="70"/>
      <c r="C6" s="70"/>
    </row>
    <row r="7" spans="1:11" ht="24.95" hidden="1" customHeight="1" x14ac:dyDescent="0.2">
      <c r="A7" s="80"/>
      <c r="B7" s="70"/>
      <c r="C7" s="70"/>
    </row>
    <row r="8" spans="1:11" s="83" customFormat="1" ht="20.100000000000001" customHeight="1" x14ac:dyDescent="0.2">
      <c r="A8" s="80" t="s">
        <v>108</v>
      </c>
      <c r="B8" s="80" t="s">
        <v>0</v>
      </c>
      <c r="C8" s="80" t="s">
        <v>1</v>
      </c>
      <c r="D8" s="80" t="s">
        <v>103</v>
      </c>
      <c r="E8" s="82" t="s">
        <v>102</v>
      </c>
      <c r="F8" s="80" t="s">
        <v>97</v>
      </c>
      <c r="G8" s="80" t="s">
        <v>98</v>
      </c>
      <c r="H8" s="80" t="s">
        <v>99</v>
      </c>
      <c r="I8" s="80" t="s">
        <v>100</v>
      </c>
      <c r="J8" s="80" t="s">
        <v>101</v>
      </c>
      <c r="K8" s="80" t="s">
        <v>104</v>
      </c>
    </row>
    <row r="9" spans="1:11" s="83" customFormat="1" ht="20.100000000000001" hidden="1" customHeight="1" x14ac:dyDescent="0.2">
      <c r="A9" s="80">
        <v>0</v>
      </c>
      <c r="B9" s="80">
        <v>0</v>
      </c>
      <c r="C9" s="80">
        <v>0</v>
      </c>
      <c r="D9" s="81">
        <v>0</v>
      </c>
      <c r="E9" s="84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</row>
    <row r="10" spans="1:11" s="83" customFormat="1" ht="20.100000000000001" hidden="1" customHeight="1" x14ac:dyDescent="0.2">
      <c r="A10" s="81">
        <v>0</v>
      </c>
      <c r="B10" s="70">
        <v>0</v>
      </c>
      <c r="C10" s="70">
        <v>0</v>
      </c>
      <c r="D10" s="81">
        <v>0</v>
      </c>
      <c r="E10" s="129">
        <v>0</v>
      </c>
      <c r="F10" s="130">
        <v>0</v>
      </c>
      <c r="G10" s="131">
        <v>0</v>
      </c>
      <c r="H10" s="132">
        <v>0</v>
      </c>
      <c r="I10" s="133">
        <v>0</v>
      </c>
      <c r="J10" s="134">
        <v>0</v>
      </c>
      <c r="K10" s="135">
        <v>0</v>
      </c>
    </row>
    <row r="11" spans="1:11" ht="20.100000000000001" customHeight="1" x14ac:dyDescent="0.2">
      <c r="A11" s="87">
        <v>102</v>
      </c>
      <c r="B11" s="74" t="s">
        <v>9</v>
      </c>
      <c r="C11" s="89" t="s">
        <v>7</v>
      </c>
      <c r="D11" s="90" t="s">
        <v>92</v>
      </c>
      <c r="E11" s="122"/>
      <c r="F11" s="93"/>
      <c r="G11" s="94">
        <v>74</v>
      </c>
      <c r="H11" s="95">
        <v>61</v>
      </c>
      <c r="I11" s="96">
        <v>65</v>
      </c>
      <c r="J11" s="97">
        <v>77</v>
      </c>
      <c r="K11" s="98">
        <v>37</v>
      </c>
    </row>
    <row r="12" spans="1:11" ht="20.100000000000001" customHeight="1" x14ac:dyDescent="0.2">
      <c r="A12" s="87">
        <v>103</v>
      </c>
      <c r="B12" s="74" t="s">
        <v>51</v>
      </c>
      <c r="C12" s="89" t="s">
        <v>7</v>
      </c>
      <c r="D12" s="90" t="s">
        <v>92</v>
      </c>
      <c r="E12" s="122"/>
      <c r="F12" s="93"/>
      <c r="G12" s="94">
        <v>64</v>
      </c>
      <c r="H12" s="95">
        <v>53</v>
      </c>
      <c r="I12" s="96"/>
      <c r="J12" s="97"/>
      <c r="K12" s="98"/>
    </row>
    <row r="13" spans="1:11" ht="20.100000000000001" customHeight="1" x14ac:dyDescent="0.2">
      <c r="A13" s="87">
        <v>105</v>
      </c>
      <c r="B13" s="85" t="s">
        <v>32</v>
      </c>
      <c r="C13" s="88" t="s">
        <v>7</v>
      </c>
      <c r="D13" s="90" t="s">
        <v>92</v>
      </c>
      <c r="E13" s="122"/>
      <c r="F13" s="93"/>
      <c r="G13" s="94">
        <v>83</v>
      </c>
      <c r="H13" s="95">
        <v>81</v>
      </c>
      <c r="I13" s="96">
        <v>83</v>
      </c>
      <c r="J13" s="97">
        <v>84</v>
      </c>
      <c r="K13" s="98">
        <v>42</v>
      </c>
    </row>
    <row r="14" spans="1:11" ht="20.100000000000001" customHeight="1" x14ac:dyDescent="0.2">
      <c r="A14" s="87">
        <v>106</v>
      </c>
      <c r="B14" s="85" t="s">
        <v>8</v>
      </c>
      <c r="C14" s="88" t="s">
        <v>7</v>
      </c>
      <c r="D14" s="90" t="s">
        <v>92</v>
      </c>
      <c r="E14" s="122"/>
      <c r="F14" s="93"/>
      <c r="G14" s="94">
        <v>84</v>
      </c>
      <c r="H14" s="95">
        <v>84</v>
      </c>
      <c r="I14" s="96">
        <v>79</v>
      </c>
      <c r="J14" s="97">
        <v>88</v>
      </c>
      <c r="K14" s="98">
        <v>44</v>
      </c>
    </row>
    <row r="15" spans="1:11" ht="20.100000000000001" customHeight="1" x14ac:dyDescent="0.2">
      <c r="A15" s="87">
        <v>108</v>
      </c>
      <c r="B15" s="85" t="s">
        <v>33</v>
      </c>
      <c r="C15" s="88" t="s">
        <v>7</v>
      </c>
      <c r="D15" s="90" t="s">
        <v>92</v>
      </c>
      <c r="E15" s="122"/>
      <c r="F15" s="93"/>
      <c r="G15" s="94">
        <v>81</v>
      </c>
      <c r="H15" s="95">
        <v>87</v>
      </c>
      <c r="I15" s="96">
        <v>76</v>
      </c>
      <c r="J15" s="97">
        <v>75</v>
      </c>
      <c r="K15" s="98">
        <v>34</v>
      </c>
    </row>
    <row r="16" spans="1:11" ht="20.100000000000001" hidden="1" customHeight="1" x14ac:dyDescent="0.2">
      <c r="A16" s="87">
        <v>109</v>
      </c>
      <c r="B16" s="85" t="s">
        <v>36</v>
      </c>
      <c r="C16" s="88" t="s">
        <v>7</v>
      </c>
      <c r="D16" s="90" t="s">
        <v>91</v>
      </c>
      <c r="E16" s="122"/>
      <c r="F16" s="93"/>
      <c r="G16" s="94">
        <v>83</v>
      </c>
      <c r="H16" s="95">
        <v>92</v>
      </c>
      <c r="I16" s="96">
        <v>83</v>
      </c>
      <c r="J16" s="97">
        <v>78</v>
      </c>
      <c r="K16" s="98">
        <v>44</v>
      </c>
    </row>
    <row r="17" spans="1:12" ht="20.100000000000001" hidden="1" customHeight="1" x14ac:dyDescent="0.2">
      <c r="A17" s="87">
        <v>111</v>
      </c>
      <c r="B17" s="85" t="s">
        <v>34</v>
      </c>
      <c r="C17" s="88" t="s">
        <v>7</v>
      </c>
      <c r="D17" s="90" t="s">
        <v>90</v>
      </c>
      <c r="E17" s="122"/>
      <c r="F17" s="93"/>
      <c r="G17" s="94">
        <v>83</v>
      </c>
      <c r="H17" s="95">
        <v>81</v>
      </c>
      <c r="I17" s="96">
        <v>66</v>
      </c>
      <c r="J17" s="97">
        <v>78</v>
      </c>
      <c r="K17" s="98">
        <v>40</v>
      </c>
    </row>
    <row r="18" spans="1:12" ht="20.100000000000001" hidden="1" customHeight="1" x14ac:dyDescent="0.2">
      <c r="A18" s="117">
        <v>113</v>
      </c>
      <c r="B18" s="74" t="s">
        <v>135</v>
      </c>
      <c r="C18" s="89" t="s">
        <v>7</v>
      </c>
      <c r="D18" s="90" t="s">
        <v>90</v>
      </c>
      <c r="E18" s="122"/>
      <c r="F18" s="93"/>
      <c r="G18" s="94">
        <v>84</v>
      </c>
      <c r="H18" s="95">
        <v>88</v>
      </c>
      <c r="I18" s="96">
        <v>68</v>
      </c>
      <c r="J18" s="97">
        <v>85</v>
      </c>
      <c r="K18" s="98">
        <v>36</v>
      </c>
    </row>
    <row r="19" spans="1:12" ht="20.100000000000001" customHeight="1" x14ac:dyDescent="0.2">
      <c r="A19" s="117">
        <v>201</v>
      </c>
      <c r="B19" s="85" t="s">
        <v>21</v>
      </c>
      <c r="C19" s="88" t="s">
        <v>5</v>
      </c>
      <c r="D19" s="90" t="s">
        <v>92</v>
      </c>
      <c r="E19" s="122"/>
      <c r="F19" s="93">
        <v>91</v>
      </c>
      <c r="G19" s="94">
        <v>92</v>
      </c>
      <c r="H19" s="95">
        <v>92</v>
      </c>
      <c r="I19" s="96">
        <v>92</v>
      </c>
      <c r="J19" s="97"/>
      <c r="K19" s="98">
        <v>44</v>
      </c>
    </row>
    <row r="20" spans="1:12" ht="20.100000000000001" customHeight="1" x14ac:dyDescent="0.2">
      <c r="A20" s="87">
        <v>202</v>
      </c>
      <c r="B20" s="74" t="s">
        <v>35</v>
      </c>
      <c r="C20" s="89" t="s">
        <v>5</v>
      </c>
      <c r="D20" s="90" t="s">
        <v>92</v>
      </c>
      <c r="E20" s="122"/>
      <c r="F20" s="93">
        <v>74</v>
      </c>
      <c r="G20" s="128">
        <v>68</v>
      </c>
      <c r="H20" s="95">
        <v>69</v>
      </c>
      <c r="I20" s="96">
        <v>60</v>
      </c>
      <c r="J20" s="97"/>
      <c r="K20" s="98">
        <v>37</v>
      </c>
    </row>
    <row r="21" spans="1:12" ht="20.100000000000001" customHeight="1" x14ac:dyDescent="0.2">
      <c r="A21" s="87">
        <v>203</v>
      </c>
      <c r="B21" s="74" t="s">
        <v>53</v>
      </c>
      <c r="C21" s="89" t="s">
        <v>5</v>
      </c>
      <c r="D21" s="90" t="s">
        <v>92</v>
      </c>
      <c r="E21" s="122"/>
      <c r="F21" s="93">
        <v>80</v>
      </c>
      <c r="G21" s="94">
        <v>82</v>
      </c>
      <c r="H21" s="95">
        <v>81</v>
      </c>
      <c r="I21" s="96">
        <v>85</v>
      </c>
      <c r="J21" s="97"/>
      <c r="K21" s="98">
        <v>36</v>
      </c>
    </row>
    <row r="22" spans="1:12" ht="20.100000000000001" customHeight="1" x14ac:dyDescent="0.2">
      <c r="A22" s="117">
        <v>204</v>
      </c>
      <c r="B22" s="85" t="s">
        <v>52</v>
      </c>
      <c r="C22" s="89" t="s">
        <v>5</v>
      </c>
      <c r="D22" s="90" t="s">
        <v>92</v>
      </c>
      <c r="E22" s="122"/>
      <c r="F22" s="93">
        <v>80</v>
      </c>
      <c r="G22" s="94">
        <v>81</v>
      </c>
      <c r="H22" s="95">
        <v>85</v>
      </c>
      <c r="I22" s="96">
        <v>80</v>
      </c>
      <c r="J22" s="97"/>
      <c r="K22" s="98">
        <v>35</v>
      </c>
    </row>
    <row r="23" spans="1:12" ht="20.100000000000001" customHeight="1" x14ac:dyDescent="0.2">
      <c r="A23" s="87">
        <v>205</v>
      </c>
      <c r="B23" s="85" t="s">
        <v>37</v>
      </c>
      <c r="C23" s="88" t="s">
        <v>5</v>
      </c>
      <c r="D23" s="90" t="s">
        <v>92</v>
      </c>
      <c r="E23" s="122"/>
      <c r="F23" s="93">
        <v>79</v>
      </c>
      <c r="G23" s="94">
        <v>83</v>
      </c>
      <c r="H23" s="95">
        <v>79</v>
      </c>
      <c r="I23" s="96">
        <v>82</v>
      </c>
      <c r="J23" s="97"/>
      <c r="K23" s="98">
        <v>40</v>
      </c>
    </row>
    <row r="24" spans="1:12" ht="20.100000000000001" customHeight="1" x14ac:dyDescent="0.2">
      <c r="A24" s="87">
        <v>206</v>
      </c>
      <c r="B24" s="85" t="s">
        <v>38</v>
      </c>
      <c r="C24" s="88" t="s">
        <v>5</v>
      </c>
      <c r="D24" s="90" t="s">
        <v>92</v>
      </c>
      <c r="E24" s="122"/>
      <c r="F24" s="93">
        <v>86</v>
      </c>
      <c r="G24" s="94">
        <v>85</v>
      </c>
      <c r="H24" s="95">
        <v>78</v>
      </c>
      <c r="I24" s="96">
        <v>85</v>
      </c>
      <c r="J24" s="97"/>
      <c r="K24" s="98">
        <v>38</v>
      </c>
    </row>
    <row r="25" spans="1:12" ht="20.100000000000001" customHeight="1" x14ac:dyDescent="0.2">
      <c r="A25" s="117">
        <v>208</v>
      </c>
      <c r="B25" s="86" t="s">
        <v>109</v>
      </c>
      <c r="C25" s="109" t="s">
        <v>5</v>
      </c>
      <c r="D25" s="90" t="s">
        <v>92</v>
      </c>
      <c r="E25" s="122"/>
      <c r="F25" s="93">
        <v>78</v>
      </c>
      <c r="G25" s="94">
        <v>80</v>
      </c>
      <c r="H25" s="136">
        <v>79</v>
      </c>
      <c r="I25" s="96">
        <v>81</v>
      </c>
      <c r="J25" s="97"/>
      <c r="K25" s="98">
        <v>39</v>
      </c>
    </row>
    <row r="26" spans="1:12" ht="20.100000000000001" customHeight="1" x14ac:dyDescent="0.2">
      <c r="A26" s="87">
        <v>209</v>
      </c>
      <c r="B26" s="85" t="s">
        <v>39</v>
      </c>
      <c r="C26" s="88" t="s">
        <v>5</v>
      </c>
      <c r="D26" s="90" t="s">
        <v>92</v>
      </c>
      <c r="E26" s="122"/>
      <c r="F26" s="93">
        <v>76</v>
      </c>
      <c r="G26" s="94">
        <v>80</v>
      </c>
      <c r="H26" s="95">
        <v>87</v>
      </c>
      <c r="I26" s="96">
        <v>82</v>
      </c>
      <c r="J26" s="97"/>
      <c r="K26" s="98">
        <v>42</v>
      </c>
    </row>
    <row r="27" spans="1:12" ht="20.100000000000001" customHeight="1" x14ac:dyDescent="0.2">
      <c r="A27" s="87">
        <v>210</v>
      </c>
      <c r="B27" s="86" t="s">
        <v>132</v>
      </c>
      <c r="C27" s="109" t="s">
        <v>5</v>
      </c>
      <c r="D27" s="90" t="s">
        <v>92</v>
      </c>
      <c r="E27" s="122"/>
      <c r="F27" s="93">
        <v>68</v>
      </c>
      <c r="G27" s="94">
        <v>63</v>
      </c>
      <c r="H27" s="95">
        <v>74</v>
      </c>
      <c r="I27" s="96">
        <v>75</v>
      </c>
      <c r="J27" s="97"/>
      <c r="K27" s="98">
        <v>37</v>
      </c>
    </row>
    <row r="28" spans="1:12" ht="20.100000000000001" hidden="1" customHeight="1" x14ac:dyDescent="0.2">
      <c r="A28" s="87">
        <v>211</v>
      </c>
      <c r="B28" s="74" t="s">
        <v>72</v>
      </c>
      <c r="C28" s="89" t="s">
        <v>5</v>
      </c>
      <c r="D28" s="90" t="s">
        <v>90</v>
      </c>
      <c r="E28" s="122"/>
      <c r="F28" s="93">
        <v>96</v>
      </c>
      <c r="G28" s="94">
        <v>88</v>
      </c>
      <c r="H28" s="95">
        <v>92</v>
      </c>
      <c r="I28" s="96">
        <v>90</v>
      </c>
      <c r="J28" s="97"/>
      <c r="K28" s="98">
        <v>41</v>
      </c>
    </row>
    <row r="29" spans="1:12" ht="20.100000000000001" hidden="1" customHeight="1" x14ac:dyDescent="0.2">
      <c r="A29" s="87">
        <v>212</v>
      </c>
      <c r="B29" s="85" t="s">
        <v>40</v>
      </c>
      <c r="C29" s="88" t="s">
        <v>5</v>
      </c>
      <c r="D29" s="90" t="s">
        <v>90</v>
      </c>
      <c r="E29" s="122"/>
      <c r="F29" s="93">
        <v>90</v>
      </c>
      <c r="G29" s="94">
        <v>87</v>
      </c>
      <c r="H29" s="95">
        <v>92</v>
      </c>
      <c r="I29" s="96">
        <v>87</v>
      </c>
      <c r="J29" s="97"/>
      <c r="K29" s="98">
        <v>45</v>
      </c>
      <c r="L29" s="124"/>
    </row>
    <row r="30" spans="1:12" ht="20.100000000000001" customHeight="1" x14ac:dyDescent="0.2">
      <c r="A30" s="117">
        <v>213</v>
      </c>
      <c r="B30" s="85" t="s">
        <v>95</v>
      </c>
      <c r="C30" s="88" t="s">
        <v>5</v>
      </c>
      <c r="D30" s="90" t="s">
        <v>92</v>
      </c>
      <c r="E30" s="122"/>
      <c r="F30" s="93">
        <v>69</v>
      </c>
      <c r="G30" s="94">
        <v>59</v>
      </c>
      <c r="H30" s="136">
        <v>77</v>
      </c>
      <c r="I30" s="96">
        <v>77</v>
      </c>
      <c r="J30" s="97"/>
      <c r="K30" s="98">
        <v>35</v>
      </c>
    </row>
    <row r="31" spans="1:12" ht="20.100000000000001" hidden="1" customHeight="1" x14ac:dyDescent="0.2">
      <c r="A31" s="117">
        <v>214</v>
      </c>
      <c r="B31" s="86" t="s">
        <v>134</v>
      </c>
      <c r="C31" s="109" t="s">
        <v>5</v>
      </c>
      <c r="D31" s="90" t="s">
        <v>90</v>
      </c>
      <c r="E31" s="123"/>
      <c r="F31" s="93">
        <v>87</v>
      </c>
      <c r="G31" s="94">
        <v>89</v>
      </c>
      <c r="H31" s="95">
        <v>91</v>
      </c>
      <c r="I31" s="96">
        <v>96</v>
      </c>
      <c r="J31" s="97"/>
      <c r="K31" s="98">
        <v>45</v>
      </c>
    </row>
    <row r="32" spans="1:12" ht="20.100000000000001" customHeight="1" x14ac:dyDescent="0.2">
      <c r="A32" s="87">
        <v>215</v>
      </c>
      <c r="B32" s="85" t="s">
        <v>130</v>
      </c>
      <c r="C32" s="88" t="s">
        <v>5</v>
      </c>
      <c r="D32" s="90" t="s">
        <v>92</v>
      </c>
      <c r="E32" s="122"/>
      <c r="F32" s="93">
        <v>79</v>
      </c>
      <c r="G32" s="94">
        <v>74</v>
      </c>
      <c r="H32" s="95">
        <v>86</v>
      </c>
      <c r="I32" s="96">
        <v>83</v>
      </c>
      <c r="J32" s="97"/>
      <c r="K32" s="98">
        <v>38</v>
      </c>
    </row>
    <row r="33" spans="1:13" ht="20.100000000000001" customHeight="1" x14ac:dyDescent="0.2">
      <c r="A33" s="87">
        <v>216</v>
      </c>
      <c r="B33" s="85" t="s">
        <v>131</v>
      </c>
      <c r="C33" s="88" t="s">
        <v>5</v>
      </c>
      <c r="D33" s="90" t="s">
        <v>92</v>
      </c>
      <c r="E33" s="122"/>
      <c r="F33" s="93">
        <v>67</v>
      </c>
      <c r="G33" s="94">
        <v>74</v>
      </c>
      <c r="H33" s="95">
        <v>82</v>
      </c>
      <c r="I33" s="96">
        <v>81</v>
      </c>
      <c r="J33" s="97"/>
      <c r="K33" s="98">
        <v>32</v>
      </c>
    </row>
    <row r="34" spans="1:13" ht="20.100000000000001" customHeight="1" x14ac:dyDescent="0.2">
      <c r="A34" s="87">
        <v>217</v>
      </c>
      <c r="B34" s="85" t="s">
        <v>133</v>
      </c>
      <c r="C34" s="88" t="s">
        <v>5</v>
      </c>
      <c r="D34" s="90" t="s">
        <v>92</v>
      </c>
      <c r="E34" s="122"/>
      <c r="F34" s="93">
        <v>65</v>
      </c>
      <c r="G34" s="94">
        <v>72</v>
      </c>
      <c r="H34" s="95">
        <v>81</v>
      </c>
      <c r="I34" s="96">
        <v>79</v>
      </c>
      <c r="J34" s="97"/>
      <c r="K34" s="98">
        <v>40</v>
      </c>
    </row>
    <row r="35" spans="1:13" ht="20.100000000000001" hidden="1" customHeight="1" x14ac:dyDescent="0.2">
      <c r="A35" s="87">
        <v>301</v>
      </c>
      <c r="B35" s="74" t="s">
        <v>118</v>
      </c>
      <c r="C35" s="89" t="s">
        <v>11</v>
      </c>
      <c r="D35" s="90" t="s">
        <v>90</v>
      </c>
      <c r="E35" s="122">
        <v>2</v>
      </c>
      <c r="F35" s="93">
        <v>91</v>
      </c>
      <c r="G35" s="94"/>
      <c r="H35" s="95">
        <v>93</v>
      </c>
      <c r="I35" s="96">
        <v>89</v>
      </c>
      <c r="J35" s="97">
        <v>89</v>
      </c>
      <c r="K35" s="98">
        <v>42</v>
      </c>
    </row>
    <row r="36" spans="1:13" ht="20.100000000000001" customHeight="1" x14ac:dyDescent="0.2">
      <c r="A36" s="87">
        <v>302</v>
      </c>
      <c r="B36" s="74" t="s">
        <v>56</v>
      </c>
      <c r="C36" s="89" t="s">
        <v>11</v>
      </c>
      <c r="D36" s="90" t="s">
        <v>92</v>
      </c>
      <c r="E36" s="122">
        <v>2</v>
      </c>
      <c r="F36" s="93">
        <v>89</v>
      </c>
      <c r="G36" s="94"/>
      <c r="H36" s="95">
        <v>90</v>
      </c>
      <c r="I36" s="96">
        <v>88</v>
      </c>
      <c r="J36" s="97">
        <v>90</v>
      </c>
      <c r="K36" s="98">
        <v>45</v>
      </c>
    </row>
    <row r="37" spans="1:13" ht="20.100000000000001" customHeight="1" x14ac:dyDescent="0.2">
      <c r="A37" s="87">
        <v>304</v>
      </c>
      <c r="B37" s="74" t="s">
        <v>57</v>
      </c>
      <c r="C37" s="89" t="s">
        <v>11</v>
      </c>
      <c r="D37" s="90" t="s">
        <v>92</v>
      </c>
      <c r="E37" s="122">
        <v>2</v>
      </c>
      <c r="F37" s="93">
        <v>71</v>
      </c>
      <c r="G37" s="94"/>
      <c r="H37" s="95">
        <v>78</v>
      </c>
      <c r="I37" s="96">
        <v>68</v>
      </c>
      <c r="J37" s="97">
        <v>68</v>
      </c>
      <c r="K37" s="98">
        <v>40</v>
      </c>
    </row>
    <row r="38" spans="1:13" ht="20.100000000000001" customHeight="1" x14ac:dyDescent="0.2">
      <c r="A38" s="87">
        <v>305</v>
      </c>
      <c r="B38" s="74" t="s">
        <v>58</v>
      </c>
      <c r="C38" s="89" t="s">
        <v>11</v>
      </c>
      <c r="D38" s="90" t="s">
        <v>92</v>
      </c>
      <c r="E38" s="122">
        <v>2</v>
      </c>
      <c r="F38" s="93">
        <v>84</v>
      </c>
      <c r="G38" s="94"/>
      <c r="H38" s="95">
        <v>89</v>
      </c>
      <c r="I38" s="96">
        <v>84</v>
      </c>
      <c r="J38" s="97">
        <v>82</v>
      </c>
      <c r="K38" s="98">
        <v>43</v>
      </c>
    </row>
    <row r="39" spans="1:13" ht="20.100000000000001" customHeight="1" x14ac:dyDescent="0.2">
      <c r="A39" s="87">
        <v>306</v>
      </c>
      <c r="B39" s="74" t="s">
        <v>55</v>
      </c>
      <c r="C39" s="89" t="s">
        <v>11</v>
      </c>
      <c r="D39" s="90" t="s">
        <v>92</v>
      </c>
      <c r="E39" s="122">
        <v>2</v>
      </c>
      <c r="F39" s="127">
        <v>86</v>
      </c>
      <c r="G39" s="94"/>
      <c r="H39" s="95">
        <v>91</v>
      </c>
      <c r="I39" s="96">
        <v>84</v>
      </c>
      <c r="J39" s="97">
        <v>85</v>
      </c>
      <c r="K39" s="98">
        <v>43</v>
      </c>
      <c r="M39" s="142"/>
    </row>
    <row r="40" spans="1:13" ht="20.100000000000001" hidden="1" customHeight="1" x14ac:dyDescent="0.2">
      <c r="A40" s="87">
        <v>307</v>
      </c>
      <c r="B40" s="85" t="s">
        <v>60</v>
      </c>
      <c r="C40" s="89" t="s">
        <v>11</v>
      </c>
      <c r="D40" s="90" t="s">
        <v>90</v>
      </c>
      <c r="E40" s="122">
        <v>2</v>
      </c>
      <c r="F40" s="93">
        <v>95</v>
      </c>
      <c r="G40" s="94"/>
      <c r="H40" s="95">
        <v>93</v>
      </c>
      <c r="I40" s="96">
        <v>93</v>
      </c>
      <c r="J40" s="97">
        <v>96</v>
      </c>
      <c r="K40" s="98">
        <v>45</v>
      </c>
    </row>
    <row r="41" spans="1:13" ht="20.100000000000001" customHeight="1" x14ac:dyDescent="0.2">
      <c r="A41" s="117">
        <v>308</v>
      </c>
      <c r="B41" s="86" t="s">
        <v>127</v>
      </c>
      <c r="C41" s="88" t="s">
        <v>11</v>
      </c>
      <c r="D41" s="90" t="s">
        <v>92</v>
      </c>
      <c r="E41" s="122">
        <v>2</v>
      </c>
      <c r="F41" s="93">
        <v>60</v>
      </c>
      <c r="G41" s="94"/>
      <c r="H41" s="95"/>
      <c r="I41" s="96"/>
      <c r="J41" s="97"/>
      <c r="K41" s="98"/>
    </row>
    <row r="42" spans="1:13" ht="20.100000000000001" hidden="1" customHeight="1" x14ac:dyDescent="0.2">
      <c r="A42" s="87">
        <v>309</v>
      </c>
      <c r="B42" s="85" t="s">
        <v>59</v>
      </c>
      <c r="C42" s="89" t="s">
        <v>11</v>
      </c>
      <c r="D42" s="90" t="s">
        <v>90</v>
      </c>
      <c r="E42" s="122">
        <v>2</v>
      </c>
      <c r="F42" s="93">
        <v>88</v>
      </c>
      <c r="G42" s="94"/>
      <c r="H42" s="95">
        <v>94</v>
      </c>
      <c r="I42" s="96">
        <v>93</v>
      </c>
      <c r="J42" s="97">
        <v>84</v>
      </c>
      <c r="K42" s="98">
        <v>46</v>
      </c>
    </row>
    <row r="43" spans="1:13" ht="20.100000000000001" hidden="1" customHeight="1" x14ac:dyDescent="0.2">
      <c r="A43" s="87">
        <v>310</v>
      </c>
      <c r="B43" s="85" t="s">
        <v>138</v>
      </c>
      <c r="C43" s="89" t="s">
        <v>11</v>
      </c>
      <c r="D43" s="90" t="s">
        <v>90</v>
      </c>
      <c r="E43" s="122">
        <v>2</v>
      </c>
      <c r="F43" s="93"/>
      <c r="G43" s="94"/>
      <c r="H43" s="95">
        <v>93</v>
      </c>
      <c r="I43" s="96">
        <v>94</v>
      </c>
      <c r="J43" s="97">
        <v>93</v>
      </c>
      <c r="K43" s="98">
        <v>43</v>
      </c>
    </row>
    <row r="44" spans="1:13" ht="20.100000000000001" customHeight="1" x14ac:dyDescent="0.2">
      <c r="A44" s="87">
        <v>311</v>
      </c>
      <c r="B44" s="85" t="s">
        <v>94</v>
      </c>
      <c r="C44" s="89" t="s">
        <v>11</v>
      </c>
      <c r="D44" s="90" t="s">
        <v>92</v>
      </c>
      <c r="E44" s="122">
        <v>2</v>
      </c>
      <c r="F44" s="93"/>
      <c r="G44" s="94"/>
      <c r="H44" s="95">
        <v>80</v>
      </c>
      <c r="I44" s="96">
        <v>86</v>
      </c>
      <c r="J44" s="97">
        <v>83</v>
      </c>
      <c r="K44" s="98">
        <v>42</v>
      </c>
      <c r="M44" s="142"/>
    </row>
    <row r="45" spans="1:13" ht="20.100000000000001" hidden="1" customHeight="1" x14ac:dyDescent="0.2">
      <c r="A45" s="117">
        <v>312</v>
      </c>
      <c r="B45" s="85" t="s">
        <v>112</v>
      </c>
      <c r="C45" s="88" t="s">
        <v>11</v>
      </c>
      <c r="D45" s="90" t="s">
        <v>91</v>
      </c>
      <c r="E45" s="122">
        <v>0</v>
      </c>
      <c r="F45" s="93">
        <v>91</v>
      </c>
      <c r="G45" s="94"/>
      <c r="H45" s="95">
        <v>91</v>
      </c>
      <c r="I45" s="96">
        <v>90</v>
      </c>
      <c r="J45" s="97">
        <v>92</v>
      </c>
      <c r="K45" s="98">
        <v>43</v>
      </c>
    </row>
    <row r="46" spans="1:13" ht="20.100000000000001" hidden="1" customHeight="1" x14ac:dyDescent="0.2">
      <c r="A46" s="87">
        <v>401</v>
      </c>
      <c r="B46" s="85" t="s">
        <v>111</v>
      </c>
      <c r="C46" s="88" t="s">
        <v>6</v>
      </c>
      <c r="D46" s="90" t="s">
        <v>90</v>
      </c>
      <c r="E46" s="122"/>
      <c r="F46" s="93">
        <v>95</v>
      </c>
      <c r="G46" s="94">
        <v>97</v>
      </c>
      <c r="H46" s="95"/>
      <c r="I46" s="96">
        <v>94</v>
      </c>
      <c r="J46" s="97">
        <v>94</v>
      </c>
      <c r="K46" s="98">
        <v>46</v>
      </c>
    </row>
    <row r="47" spans="1:13" ht="20.100000000000001" customHeight="1" x14ac:dyDescent="0.2">
      <c r="A47" s="87">
        <v>402</v>
      </c>
      <c r="B47" s="74" t="s">
        <v>47</v>
      </c>
      <c r="C47" s="88" t="s">
        <v>6</v>
      </c>
      <c r="D47" s="90" t="s">
        <v>92</v>
      </c>
      <c r="E47" s="122"/>
      <c r="F47" s="93">
        <v>80</v>
      </c>
      <c r="G47" s="94">
        <v>79</v>
      </c>
      <c r="H47" s="95"/>
      <c r="I47" s="96">
        <v>75</v>
      </c>
      <c r="J47" s="97">
        <v>83</v>
      </c>
      <c r="K47" s="98">
        <v>40</v>
      </c>
    </row>
    <row r="48" spans="1:13" ht="20.100000000000001" hidden="1" customHeight="1" x14ac:dyDescent="0.2">
      <c r="A48" s="87">
        <v>403</v>
      </c>
      <c r="B48" s="74" t="s">
        <v>54</v>
      </c>
      <c r="C48" s="89" t="s">
        <v>6</v>
      </c>
      <c r="D48" s="90" t="s">
        <v>90</v>
      </c>
      <c r="E48" s="122"/>
      <c r="F48" s="93">
        <v>92</v>
      </c>
      <c r="G48" s="94"/>
      <c r="H48" s="95"/>
      <c r="I48" s="96">
        <v>94</v>
      </c>
      <c r="J48" s="97">
        <v>87</v>
      </c>
      <c r="K48" s="98">
        <v>46</v>
      </c>
    </row>
    <row r="49" spans="1:11" ht="20.100000000000001" hidden="1" customHeight="1" x14ac:dyDescent="0.2">
      <c r="A49" s="87">
        <v>404</v>
      </c>
      <c r="B49" s="85" t="s">
        <v>48</v>
      </c>
      <c r="C49" s="88" t="s">
        <v>6</v>
      </c>
      <c r="D49" s="90" t="s">
        <v>90</v>
      </c>
      <c r="E49" s="122"/>
      <c r="F49" s="93">
        <v>93</v>
      </c>
      <c r="G49" s="94">
        <v>97</v>
      </c>
      <c r="H49" s="95"/>
      <c r="I49" s="96">
        <v>98</v>
      </c>
      <c r="J49" s="97">
        <v>94</v>
      </c>
      <c r="K49" s="98">
        <v>46</v>
      </c>
    </row>
    <row r="50" spans="1:11" ht="20.100000000000001" customHeight="1" x14ac:dyDescent="0.2">
      <c r="A50" s="87">
        <v>405</v>
      </c>
      <c r="B50" s="85" t="s">
        <v>46</v>
      </c>
      <c r="C50" s="88" t="s">
        <v>6</v>
      </c>
      <c r="D50" s="90" t="s">
        <v>92</v>
      </c>
      <c r="E50" s="122"/>
      <c r="F50" s="93">
        <v>86</v>
      </c>
      <c r="G50" s="94">
        <v>85</v>
      </c>
      <c r="H50" s="95"/>
      <c r="I50" s="96">
        <v>81</v>
      </c>
      <c r="J50" s="97">
        <v>83</v>
      </c>
      <c r="K50" s="98">
        <v>38</v>
      </c>
    </row>
    <row r="51" spans="1:11" ht="20.100000000000001" customHeight="1" x14ac:dyDescent="0.2">
      <c r="A51" s="87">
        <v>406</v>
      </c>
      <c r="B51" s="85" t="s">
        <v>126</v>
      </c>
      <c r="C51" s="89" t="s">
        <v>6</v>
      </c>
      <c r="D51" s="90" t="s">
        <v>92</v>
      </c>
      <c r="E51" s="122"/>
      <c r="F51" s="93">
        <v>82</v>
      </c>
      <c r="G51" s="94">
        <v>82</v>
      </c>
      <c r="H51" s="95"/>
      <c r="I51" s="96">
        <v>83</v>
      </c>
      <c r="J51" s="97">
        <v>83</v>
      </c>
      <c r="K51" s="98">
        <v>40</v>
      </c>
    </row>
    <row r="52" spans="1:11" ht="20.100000000000001" customHeight="1" x14ac:dyDescent="0.2">
      <c r="A52" s="87">
        <v>407</v>
      </c>
      <c r="B52" s="74" t="s">
        <v>110</v>
      </c>
      <c r="C52" s="89" t="s">
        <v>6</v>
      </c>
      <c r="D52" s="90" t="s">
        <v>92</v>
      </c>
      <c r="E52" s="122"/>
      <c r="F52" s="93">
        <v>84</v>
      </c>
      <c r="G52" s="128">
        <v>85</v>
      </c>
      <c r="H52" s="95"/>
      <c r="I52" s="96">
        <v>79</v>
      </c>
      <c r="J52" s="97">
        <v>80</v>
      </c>
      <c r="K52" s="98">
        <v>39</v>
      </c>
    </row>
    <row r="53" spans="1:11" ht="20.100000000000001" customHeight="1" x14ac:dyDescent="0.2">
      <c r="A53" s="87">
        <v>408</v>
      </c>
      <c r="B53" s="85" t="s">
        <v>50</v>
      </c>
      <c r="C53" s="88" t="s">
        <v>6</v>
      </c>
      <c r="D53" s="90" t="s">
        <v>92</v>
      </c>
      <c r="E53" s="122"/>
      <c r="F53" s="93">
        <v>86</v>
      </c>
      <c r="G53" s="94">
        <v>79</v>
      </c>
      <c r="H53" s="95"/>
      <c r="I53" s="96">
        <v>80</v>
      </c>
      <c r="J53" s="97">
        <v>85</v>
      </c>
      <c r="K53" s="98">
        <v>43</v>
      </c>
    </row>
    <row r="54" spans="1:11" ht="20.100000000000001" customHeight="1" x14ac:dyDescent="0.2">
      <c r="A54" s="87">
        <v>410</v>
      </c>
      <c r="B54" s="74" t="s">
        <v>22</v>
      </c>
      <c r="C54" s="89" t="s">
        <v>6</v>
      </c>
      <c r="D54" s="90" t="s">
        <v>92</v>
      </c>
      <c r="E54" s="122"/>
      <c r="F54" s="93">
        <v>85</v>
      </c>
      <c r="G54" s="94">
        <v>84</v>
      </c>
      <c r="H54" s="95"/>
      <c r="I54" s="96">
        <v>82</v>
      </c>
      <c r="J54" s="97">
        <v>84</v>
      </c>
      <c r="K54" s="98">
        <v>43</v>
      </c>
    </row>
    <row r="55" spans="1:11" ht="20.100000000000001" hidden="1" customHeight="1" x14ac:dyDescent="0.2">
      <c r="A55" s="87">
        <v>412</v>
      </c>
      <c r="B55" s="85" t="s">
        <v>49</v>
      </c>
      <c r="C55" s="88" t="s">
        <v>6</v>
      </c>
      <c r="D55" s="90" t="s">
        <v>90</v>
      </c>
      <c r="E55" s="122"/>
      <c r="F55" s="93">
        <v>96</v>
      </c>
      <c r="G55" s="94">
        <v>87</v>
      </c>
      <c r="H55" s="95"/>
      <c r="I55" s="96">
        <v>92</v>
      </c>
      <c r="J55" s="97">
        <v>89</v>
      </c>
      <c r="K55" s="98">
        <v>47</v>
      </c>
    </row>
    <row r="56" spans="1:11" ht="20.100000000000001" hidden="1" customHeight="1" x14ac:dyDescent="0.2">
      <c r="A56" s="87">
        <v>413</v>
      </c>
      <c r="B56" s="85" t="s">
        <v>23</v>
      </c>
      <c r="C56" s="88" t="s">
        <v>6</v>
      </c>
      <c r="D56" s="90" t="s">
        <v>90</v>
      </c>
      <c r="E56" s="122"/>
      <c r="F56" s="93">
        <v>96</v>
      </c>
      <c r="G56" s="94">
        <v>98</v>
      </c>
      <c r="H56" s="95"/>
      <c r="I56" s="96">
        <v>95</v>
      </c>
      <c r="J56" s="97">
        <v>94</v>
      </c>
      <c r="K56" s="98">
        <v>48</v>
      </c>
    </row>
    <row r="57" spans="1:11" ht="20.100000000000001" hidden="1" customHeight="1" x14ac:dyDescent="0.2">
      <c r="A57" s="87">
        <v>415</v>
      </c>
      <c r="B57" s="74" t="s">
        <v>24</v>
      </c>
      <c r="C57" s="89" t="s">
        <v>6</v>
      </c>
      <c r="D57" s="90" t="s">
        <v>90</v>
      </c>
      <c r="E57" s="122"/>
      <c r="F57" s="93">
        <v>95</v>
      </c>
      <c r="G57" s="94">
        <v>95</v>
      </c>
      <c r="H57" s="95"/>
      <c r="I57" s="96">
        <v>95</v>
      </c>
      <c r="J57" s="97">
        <v>95</v>
      </c>
      <c r="K57" s="98">
        <v>48</v>
      </c>
    </row>
    <row r="58" spans="1:11" ht="20.100000000000001" customHeight="1" x14ac:dyDescent="0.2">
      <c r="A58" s="87">
        <v>501</v>
      </c>
      <c r="B58" s="74" t="s">
        <v>45</v>
      </c>
      <c r="C58" s="88" t="s">
        <v>10</v>
      </c>
      <c r="D58" s="90" t="s">
        <v>92</v>
      </c>
      <c r="E58" s="122"/>
      <c r="F58" s="93">
        <v>80</v>
      </c>
      <c r="G58" s="94">
        <v>89</v>
      </c>
      <c r="H58" s="95">
        <v>83</v>
      </c>
      <c r="I58" s="96"/>
      <c r="J58" s="97">
        <v>83</v>
      </c>
      <c r="K58" s="98">
        <v>40</v>
      </c>
    </row>
    <row r="59" spans="1:11" ht="20.100000000000001" customHeight="1" x14ac:dyDescent="0.2">
      <c r="A59" s="87">
        <v>502</v>
      </c>
      <c r="B59" s="74" t="s">
        <v>31</v>
      </c>
      <c r="C59" s="89" t="s">
        <v>10</v>
      </c>
      <c r="D59" s="90" t="s">
        <v>92</v>
      </c>
      <c r="E59" s="122"/>
      <c r="F59" s="93">
        <v>67</v>
      </c>
      <c r="G59" s="94">
        <v>66</v>
      </c>
      <c r="H59" s="95">
        <v>81</v>
      </c>
      <c r="I59" s="96"/>
      <c r="J59" s="97">
        <v>71</v>
      </c>
      <c r="K59" s="98">
        <v>34</v>
      </c>
    </row>
    <row r="60" spans="1:11" ht="20.100000000000001" customHeight="1" x14ac:dyDescent="0.2">
      <c r="A60" s="87">
        <v>504</v>
      </c>
      <c r="B60" s="85" t="s">
        <v>43</v>
      </c>
      <c r="C60" s="88" t="s">
        <v>10</v>
      </c>
      <c r="D60" s="90" t="s">
        <v>92</v>
      </c>
      <c r="E60" s="122"/>
      <c r="F60" s="93">
        <v>94</v>
      </c>
      <c r="G60" s="94">
        <v>90</v>
      </c>
      <c r="H60" s="95">
        <v>87</v>
      </c>
      <c r="I60" s="96"/>
      <c r="J60" s="97">
        <v>89</v>
      </c>
      <c r="K60" s="98">
        <v>43</v>
      </c>
    </row>
    <row r="61" spans="1:11" ht="20.100000000000001" hidden="1" customHeight="1" x14ac:dyDescent="0.2">
      <c r="A61" s="87">
        <v>505</v>
      </c>
      <c r="B61" s="85" t="s">
        <v>12</v>
      </c>
      <c r="C61" s="88" t="s">
        <v>10</v>
      </c>
      <c r="D61" s="90" t="s">
        <v>90</v>
      </c>
      <c r="E61" s="122"/>
      <c r="F61" s="93">
        <v>58</v>
      </c>
      <c r="G61" s="94">
        <v>69</v>
      </c>
      <c r="H61" s="95">
        <v>58</v>
      </c>
      <c r="I61" s="96"/>
      <c r="J61" s="97">
        <v>10</v>
      </c>
      <c r="K61" s="98">
        <v>36</v>
      </c>
    </row>
    <row r="62" spans="1:11" ht="20.100000000000001" customHeight="1" x14ac:dyDescent="0.2">
      <c r="A62" s="87">
        <v>506</v>
      </c>
      <c r="B62" s="85" t="s">
        <v>44</v>
      </c>
      <c r="C62" s="88" t="s">
        <v>10</v>
      </c>
      <c r="D62" s="90" t="s">
        <v>92</v>
      </c>
      <c r="E62" s="122"/>
      <c r="F62" s="93">
        <v>84</v>
      </c>
      <c r="G62" s="94">
        <v>85</v>
      </c>
      <c r="H62" s="95">
        <v>80</v>
      </c>
      <c r="I62" s="96"/>
      <c r="J62" s="97">
        <v>71</v>
      </c>
      <c r="K62" s="98">
        <v>41</v>
      </c>
    </row>
    <row r="63" spans="1:11" ht="20.100000000000001" customHeight="1" x14ac:dyDescent="0.2">
      <c r="A63" s="87">
        <v>507</v>
      </c>
      <c r="B63" s="85" t="s">
        <v>42</v>
      </c>
      <c r="C63" s="88" t="s">
        <v>10</v>
      </c>
      <c r="D63" s="90" t="s">
        <v>92</v>
      </c>
      <c r="E63" s="122"/>
      <c r="F63" s="93">
        <v>70</v>
      </c>
      <c r="G63" s="94">
        <v>70</v>
      </c>
      <c r="H63" s="95">
        <v>77</v>
      </c>
      <c r="I63" s="96"/>
      <c r="J63" s="97">
        <v>70</v>
      </c>
      <c r="K63" s="98">
        <v>42</v>
      </c>
    </row>
    <row r="64" spans="1:11" ht="20.100000000000001" customHeight="1" x14ac:dyDescent="0.2">
      <c r="A64" s="87">
        <v>508</v>
      </c>
      <c r="B64" s="85" t="s">
        <v>41</v>
      </c>
      <c r="C64" s="88" t="s">
        <v>10</v>
      </c>
      <c r="D64" s="90" t="s">
        <v>92</v>
      </c>
      <c r="E64" s="122"/>
      <c r="F64" s="127">
        <v>80</v>
      </c>
      <c r="G64" s="94">
        <v>79</v>
      </c>
      <c r="H64" s="95">
        <v>83</v>
      </c>
      <c r="I64" s="96"/>
      <c r="J64" s="97">
        <v>80</v>
      </c>
      <c r="K64" s="98">
        <v>39</v>
      </c>
    </row>
    <row r="65" spans="1:11" ht="20.100000000000001" hidden="1" customHeight="1" x14ac:dyDescent="0.2">
      <c r="A65" s="87">
        <v>509</v>
      </c>
      <c r="B65" s="86" t="s">
        <v>93</v>
      </c>
      <c r="C65" s="88" t="s">
        <v>10</v>
      </c>
      <c r="D65" s="90" t="s">
        <v>90</v>
      </c>
      <c r="E65" s="122"/>
      <c r="F65" s="93">
        <v>95</v>
      </c>
      <c r="G65" s="94">
        <v>96</v>
      </c>
      <c r="H65" s="95">
        <v>95</v>
      </c>
      <c r="I65" s="96"/>
      <c r="J65" s="97">
        <v>92</v>
      </c>
      <c r="K65" s="98">
        <v>49</v>
      </c>
    </row>
    <row r="66" spans="1:11" ht="20.100000000000001" hidden="1" customHeight="1" x14ac:dyDescent="0.2">
      <c r="A66" s="87"/>
      <c r="B66" s="86"/>
      <c r="C66" s="88"/>
      <c r="D66" s="90"/>
      <c r="E66" s="122"/>
      <c r="F66" s="93"/>
      <c r="G66" s="94"/>
      <c r="H66" s="95"/>
      <c r="I66" s="96"/>
      <c r="J66" s="97"/>
      <c r="K66" s="98"/>
    </row>
    <row r="67" spans="1:11" ht="20.100000000000001" hidden="1" customHeight="1" x14ac:dyDescent="0.2">
      <c r="A67" s="87">
        <v>511</v>
      </c>
      <c r="B67" s="74" t="s">
        <v>129</v>
      </c>
      <c r="C67" s="89" t="s">
        <v>10</v>
      </c>
      <c r="D67" s="90" t="s">
        <v>90</v>
      </c>
      <c r="E67" s="122"/>
      <c r="F67" s="93">
        <v>85</v>
      </c>
      <c r="G67" s="94">
        <v>83</v>
      </c>
      <c r="H67" s="95">
        <v>82</v>
      </c>
      <c r="I67" s="96"/>
      <c r="J67" s="97">
        <v>84</v>
      </c>
      <c r="K67" s="98">
        <v>38</v>
      </c>
    </row>
    <row r="68" spans="1:11" ht="20.100000000000001" customHeight="1" x14ac:dyDescent="0.2">
      <c r="A68" s="117">
        <v>512</v>
      </c>
      <c r="B68" s="85" t="s">
        <v>113</v>
      </c>
      <c r="C68" s="88" t="s">
        <v>10</v>
      </c>
      <c r="D68" s="90" t="s">
        <v>92</v>
      </c>
      <c r="E68" s="122"/>
      <c r="F68" s="93">
        <v>81</v>
      </c>
      <c r="G68" s="94">
        <v>71</v>
      </c>
      <c r="H68" s="95">
        <v>71</v>
      </c>
      <c r="I68" s="96"/>
      <c r="J68" s="97">
        <v>69</v>
      </c>
      <c r="K68" s="98">
        <v>38</v>
      </c>
    </row>
    <row r="69" spans="1:11" ht="20.100000000000001" customHeight="1" x14ac:dyDescent="0.2">
      <c r="A69" s="117">
        <v>513</v>
      </c>
      <c r="B69" s="86" t="s">
        <v>114</v>
      </c>
      <c r="C69" s="109" t="s">
        <v>10</v>
      </c>
      <c r="D69" s="90" t="s">
        <v>92</v>
      </c>
      <c r="E69" s="123"/>
      <c r="F69" s="93">
        <v>65</v>
      </c>
      <c r="G69" s="94">
        <v>79</v>
      </c>
      <c r="H69" s="95"/>
      <c r="I69" s="96"/>
      <c r="J69" s="97"/>
      <c r="K69" s="98"/>
    </row>
    <row r="70" spans="1:11" ht="20.100000000000001" hidden="1" customHeight="1" x14ac:dyDescent="0.2">
      <c r="A70" s="117">
        <v>514</v>
      </c>
      <c r="B70" s="86" t="s">
        <v>115</v>
      </c>
      <c r="C70" s="109" t="s">
        <v>10</v>
      </c>
      <c r="D70" s="90" t="s">
        <v>90</v>
      </c>
      <c r="E70" s="123"/>
      <c r="F70" s="93">
        <v>49</v>
      </c>
      <c r="G70" s="94">
        <v>67</v>
      </c>
      <c r="H70" s="95">
        <v>75</v>
      </c>
      <c r="I70" s="96"/>
      <c r="J70" s="97">
        <v>63</v>
      </c>
      <c r="K70" s="98">
        <v>18</v>
      </c>
    </row>
    <row r="71" spans="1:11" ht="20.100000000000001" hidden="1" customHeight="1" x14ac:dyDescent="0.2">
      <c r="A71" s="117">
        <v>515</v>
      </c>
      <c r="B71" s="86" t="s">
        <v>117</v>
      </c>
      <c r="C71" s="109" t="s">
        <v>10</v>
      </c>
      <c r="D71" s="90" t="s">
        <v>90</v>
      </c>
      <c r="E71" s="123"/>
      <c r="F71" s="93">
        <v>92</v>
      </c>
      <c r="G71" s="94">
        <v>93</v>
      </c>
      <c r="H71" s="95">
        <v>89</v>
      </c>
      <c r="I71" s="96"/>
      <c r="J71" s="97"/>
      <c r="K71" s="98">
        <v>46</v>
      </c>
    </row>
    <row r="72" spans="1:11" ht="20.100000000000001" hidden="1" customHeight="1" x14ac:dyDescent="0.2">
      <c r="A72" s="117">
        <v>516</v>
      </c>
      <c r="B72" s="86" t="s">
        <v>116</v>
      </c>
      <c r="C72" s="109" t="s">
        <v>10</v>
      </c>
      <c r="D72" s="90" t="s">
        <v>90</v>
      </c>
      <c r="E72" s="123"/>
      <c r="F72" s="93">
        <v>80</v>
      </c>
      <c r="G72" s="94">
        <v>88</v>
      </c>
      <c r="H72" s="95">
        <v>88</v>
      </c>
      <c r="I72" s="96"/>
      <c r="J72" s="97">
        <v>93</v>
      </c>
      <c r="K72" s="98">
        <v>44</v>
      </c>
    </row>
    <row r="73" spans="1:11" ht="20.100000000000001" hidden="1" customHeight="1" x14ac:dyDescent="0.2">
      <c r="A73" s="87">
        <v>112</v>
      </c>
      <c r="B73" s="85" t="s">
        <v>139</v>
      </c>
      <c r="C73" s="88" t="s">
        <v>7</v>
      </c>
      <c r="D73" s="90" t="s">
        <v>90</v>
      </c>
      <c r="E73" s="122"/>
      <c r="F73" s="93"/>
      <c r="G73" s="94"/>
      <c r="H73" s="95"/>
      <c r="I73" s="96">
        <v>65</v>
      </c>
      <c r="J73" s="97"/>
      <c r="K73" s="98">
        <v>27</v>
      </c>
    </row>
    <row r="74" spans="1:11" ht="20.100000000000001" hidden="1" customHeight="1" x14ac:dyDescent="0.2">
      <c r="A74" s="87"/>
      <c r="B74" s="85"/>
      <c r="C74" s="88"/>
      <c r="D74" s="90"/>
      <c r="E74" s="122"/>
      <c r="F74" s="93"/>
      <c r="G74" s="94"/>
      <c r="H74" s="95"/>
      <c r="I74" s="96"/>
      <c r="J74" s="97"/>
      <c r="K74" s="98"/>
    </row>
    <row r="75" spans="1:11" ht="20.100000000000001" hidden="1" customHeight="1" x14ac:dyDescent="0.2">
      <c r="A75" s="87"/>
      <c r="B75" s="85"/>
      <c r="C75" s="88"/>
      <c r="D75" s="90"/>
      <c r="E75" s="122"/>
      <c r="F75" s="93"/>
      <c r="G75" s="94"/>
      <c r="H75" s="95"/>
      <c r="I75" s="96"/>
      <c r="J75" s="97"/>
      <c r="K75" s="98"/>
    </row>
    <row r="76" spans="1:11" ht="20.100000000000001" hidden="1" customHeight="1" x14ac:dyDescent="0.2">
      <c r="A76" s="87"/>
      <c r="B76" s="85"/>
      <c r="C76" s="88"/>
      <c r="D76" s="90"/>
      <c r="E76" s="122"/>
      <c r="F76" s="93"/>
      <c r="G76" s="94"/>
      <c r="H76" s="95"/>
      <c r="I76" s="96"/>
      <c r="J76" s="97"/>
      <c r="K76" s="98"/>
    </row>
    <row r="77" spans="1:11" ht="20.100000000000001" hidden="1" customHeight="1" x14ac:dyDescent="0.2">
      <c r="A77" s="87"/>
      <c r="B77" s="85"/>
      <c r="C77" s="88"/>
      <c r="D77" s="90"/>
      <c r="E77" s="122"/>
      <c r="F77" s="93"/>
      <c r="G77" s="94"/>
      <c r="H77" s="95"/>
      <c r="I77" s="96"/>
      <c r="J77" s="97"/>
      <c r="K77" s="98"/>
    </row>
    <row r="78" spans="1:11" ht="20.100000000000001" hidden="1" customHeight="1" x14ac:dyDescent="0.2">
      <c r="A78" s="87"/>
      <c r="B78" s="85"/>
      <c r="C78" s="88"/>
      <c r="D78" s="90"/>
      <c r="E78" s="122"/>
      <c r="F78" s="93"/>
      <c r="G78" s="94"/>
      <c r="H78" s="95"/>
      <c r="I78" s="96"/>
      <c r="J78" s="97"/>
      <c r="K78" s="98"/>
    </row>
    <row r="79" spans="1:11" ht="20.100000000000001" hidden="1" customHeight="1" x14ac:dyDescent="0.2">
      <c r="A79" s="87"/>
      <c r="B79" s="85"/>
      <c r="C79" s="88"/>
      <c r="D79" s="90"/>
      <c r="E79" s="122"/>
      <c r="F79" s="93"/>
      <c r="G79" s="94"/>
      <c r="H79" s="95"/>
      <c r="I79" s="96"/>
      <c r="J79" s="97"/>
      <c r="K79" s="98"/>
    </row>
    <row r="80" spans="1:11" ht="20.100000000000001" customHeight="1" x14ac:dyDescent="0.2"/>
  </sheetData>
  <autoFilter ref="A8:K79" xr:uid="{00000000-0001-0000-0000-000000000000}">
    <filterColumn colId="2">
      <filters blank="1">
        <filter val="Baardwijk"/>
        <filter val="Besoijen"/>
        <filter val="Elshout"/>
        <filter val="Haarsteeg"/>
        <filter val="Kaatsheuvel"/>
      </filters>
    </filterColumn>
    <filterColumn colId="3">
      <filters>
        <filter val="vr"/>
      </filters>
    </filterColumn>
    <sortState xmlns:xlrd2="http://schemas.microsoft.com/office/spreadsheetml/2017/richdata2" ref="A9:K79">
      <sortCondition ref="A8:A79"/>
    </sortState>
  </autoFilter>
  <sortState xmlns:xlrd2="http://schemas.microsoft.com/office/spreadsheetml/2017/richdata2" ref="A11:K73">
    <sortCondition ref="A12"/>
  </sortState>
  <mergeCells count="6">
    <mergeCell ref="H2:J2"/>
    <mergeCell ref="J4:K5"/>
    <mergeCell ref="H1:J1"/>
    <mergeCell ref="F1:G1"/>
    <mergeCell ref="F3:K3"/>
    <mergeCell ref="F2:G2"/>
  </mergeCells>
  <phoneticPr fontId="27" type="noConversion"/>
  <pageMargins left="0.7" right="0.7" top="0.75" bottom="0.75" header="0.3" footer="0.3"/>
  <pageSetup paperSize="9" scale="42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O38"/>
  <sheetViews>
    <sheetView topLeftCell="A19" workbookViewId="0">
      <selection activeCell="Q31" sqref="Q31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45340</v>
      </c>
      <c r="N2" s="184"/>
      <c r="O2" s="185"/>
    </row>
    <row r="3" spans="1:15" s="67" customFormat="1" ht="38.25" customHeight="1" thickBot="1" x14ac:dyDescent="0.25">
      <c r="A3" s="116">
        <v>1</v>
      </c>
      <c r="B3" s="186" t="str">
        <f>IF(VLOOKUP(A3,invullijst!A1:F5,2,FALSE)="","",VLOOKUP(A3,invullijst!A1:F5,2,FALSE))</f>
        <v>Sint Ambrosius Baardwijk</v>
      </c>
      <c r="C3" s="186"/>
      <c r="D3" s="186"/>
      <c r="E3" s="186"/>
      <c r="F3" s="186"/>
      <c r="G3" s="118"/>
      <c r="H3" s="68"/>
      <c r="I3" s="116">
        <v>2</v>
      </c>
      <c r="J3" s="186" t="str">
        <f>IF(VLOOKUP(I3,invullijst!A1:C5,2,FALSE)="","",VLOOKUP(I3,invullijst!A1:C5,2,FALSE))</f>
        <v>St. Crispinus &amp; Crispinianus Besoijen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IF($G$3="k",IF(VLOOKUP($D6,invullijst!$A$10:$M$177,11,FALSE)=0," ",VLOOKUP($D6,invullijst!$A$10:$M$177,11,FALSE)),"")</f>
        <v/>
      </c>
      <c r="C6" s="101" t="str">
        <f>IF(VLOOKUP(D6,invullijst!A$10:F$218,4,FALSE)="","",VLOOKUP(D6,invullijst!A$10:D$218,4,FALSE))</f>
        <v>vr</v>
      </c>
      <c r="D6" s="106">
        <v>102</v>
      </c>
      <c r="E6" s="188" t="str">
        <f>IF(VLOOKUP($D6,invullijst!$A$10:$M$177,2,FALSE)="","",VLOOKUP($D6,invullijst!$A$10:$M$177,2,FALSE))</f>
        <v>John de Jong</v>
      </c>
      <c r="F6" s="188"/>
      <c r="G6" s="102">
        <f>IF(VLOOKUP($D6,invullijst!$A$10:$M$177,8,FALSE)=0,"",VLOOKUP($D6,invullijst!$A$10:$M$177,8,FALSE))</f>
        <v>61</v>
      </c>
      <c r="H6" s="68"/>
      <c r="I6" s="100">
        <v>1</v>
      </c>
      <c r="J6" s="113" t="str">
        <f>IF($O$3="k",IF(VLOOKUP($L6,invullijst!$A$10:$M$177,11,FALSE)=0," ",VLOOKUP($L6,invullijst!$A$10:$M$177,11,FALSE)),"")</f>
        <v/>
      </c>
      <c r="K6" s="101" t="str">
        <f>IF(VLOOKUP($L6,invullijst!$A$10:$M$218,4,FALSE)="","",VLOOKUP($L6,invullijst!$A$10:$M$218,4,FALSE))</f>
        <v>vr</v>
      </c>
      <c r="L6" s="106">
        <v>201</v>
      </c>
      <c r="M6" s="188" t="str">
        <f>IF(VLOOKUP($L6,invullijst!$A$10:$M$177,2,FALSE)="","",VLOOKUP($L6,invullijst!$A$10:$M$177,2,FALSE))</f>
        <v>Sander Oome</v>
      </c>
      <c r="N6" s="188"/>
      <c r="O6" s="102">
        <f>IF(VLOOKUP($L6,invullijst!$A$10:$M$177,8,FALSE)=0,"",VLOOKUP($L6,invullijst!$A$10:$M$177,8,FALSE))</f>
        <v>92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IF($G$3="k",IF(VLOOKUP($D7,invullijst!$A$10:$M$177,11,FALSE)=0," ",VLOOKUP($D7,invullijst!$A$10:$M$177,11,FALSE)),"")</f>
        <v/>
      </c>
      <c r="C7" s="101" t="str">
        <f>IF(VLOOKUP(D7,invullijst!A$10:F$218,4,FALSE)="","",VLOOKUP(D7,invullijst!A$10:D$218,4,FALSE))</f>
        <v>vr</v>
      </c>
      <c r="D7" s="107">
        <v>105</v>
      </c>
      <c r="E7" s="188" t="str">
        <f>IF(VLOOKUP($D7,invullijst!$A$10:$M$177,2,FALSE)="","",VLOOKUP($D7,invullijst!$A$10:$M$177,2,FALSE))</f>
        <v>René Klijn</v>
      </c>
      <c r="F7" s="188"/>
      <c r="G7" s="102">
        <f>IF(VLOOKUP($D7,invullijst!$A$10:$M$177,8,FALSE)=0,"",VLOOKUP($D7,invullijst!$A$10:$M$177,8,FALSE))</f>
        <v>81</v>
      </c>
      <c r="H7" s="68"/>
      <c r="I7" s="103">
        <v>2</v>
      </c>
      <c r="J7" s="113" t="str">
        <f>IF($O$3="k",IF(VLOOKUP($L7,invullijst!$A$10:$M$177,11,FALSE)=0," ",VLOOKUP($L7,invullijst!$A$10:$M$177,11,FALSE)),"")</f>
        <v/>
      </c>
      <c r="K7" s="101" t="str">
        <f>IF(VLOOKUP($L7,invullijst!$A$10:$M$218,4,FALSE)="","",VLOOKUP($L7,invullijst!$A$10:$M$218,4,FALSE))</f>
        <v>vr</v>
      </c>
      <c r="L7" s="107">
        <v>206</v>
      </c>
      <c r="M7" s="188" t="str">
        <f>IF(VLOOKUP($L7,invullijst!$A$10:$M$177,2,FALSE)="","",VLOOKUP($L7,invullijst!$A$10:$M$177,2,FALSE))</f>
        <v>Kees van Hulten</v>
      </c>
      <c r="N7" s="188"/>
      <c r="O7" s="102">
        <f>IF(VLOOKUP($L7,invullijst!$A$10:$M$177,8,FALSE)=0,"",VLOOKUP($L7,invullijst!$A$10:$M$177,8,FALSE))</f>
        <v>78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IF($G$3="k",IF(VLOOKUP($D8,invullijst!$A$10:$M$177,11,FALSE)=0," ",VLOOKUP($D8,invullijst!$A$10:$M$177,11,FALSE)),"")</f>
        <v/>
      </c>
      <c r="C8" s="101" t="str">
        <f>IF(VLOOKUP(D8,invullijst!A$10:F$218,4,FALSE)="","",VLOOKUP(D8,invullijst!A$10:D$218,4,FALSE))</f>
        <v>vr</v>
      </c>
      <c r="D8" s="107">
        <v>106</v>
      </c>
      <c r="E8" s="188" t="str">
        <f>IF(VLOOKUP($D8,invullijst!$A$10:$M$177,2,FALSE)="","",VLOOKUP($D8,invullijst!$A$10:$M$177,2,FALSE))</f>
        <v>René Pullens</v>
      </c>
      <c r="F8" s="188"/>
      <c r="G8" s="102">
        <f>IF(VLOOKUP($D8,invullijst!$A$10:$M$177,8,FALSE)=0,"",VLOOKUP($D8,invullijst!$A$10:$M$177,8,FALSE))</f>
        <v>84</v>
      </c>
      <c r="H8" s="68"/>
      <c r="I8" s="103">
        <v>3</v>
      </c>
      <c r="J8" s="113" t="str">
        <f>IF($O$3="k",IF(VLOOKUP($L8,invullijst!$A$10:$M$177,11,FALSE)=0," ",VLOOKUP($L8,invullijst!$A$10:$M$177,11,FALSE)),"")</f>
        <v/>
      </c>
      <c r="K8" s="101" t="str">
        <f>IF(VLOOKUP($L8,invullijst!$A$10:$M$218,4,FALSE)="","",VLOOKUP($L8,invullijst!$A$10:$M$218,4,FALSE))</f>
        <v>vr</v>
      </c>
      <c r="L8" s="107">
        <v>205</v>
      </c>
      <c r="M8" s="188" t="str">
        <f>IF(VLOOKUP($L8,invullijst!$A$10:$M$177,2,FALSE)="","",VLOOKUP($L8,invullijst!$A$10:$M$177,2,FALSE))</f>
        <v>Jos v/d Snepscheut</v>
      </c>
      <c r="N8" s="188"/>
      <c r="O8" s="102">
        <f>IF(VLOOKUP($L8,invullijst!$A$10:$M$177,8,FALSE)=0,"",VLOOKUP($L8,invullijst!$A$10:$M$177,8,FALSE))</f>
        <v>79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IF($G$3="k",IF(VLOOKUP($D9,invullijst!$A$10:$M$177,11,FALSE)=0," ",VLOOKUP($D9,invullijst!$A$10:$M$177,11,FALSE)),"")</f>
        <v/>
      </c>
      <c r="C9" s="101" t="str">
        <f>IF(VLOOKUP(D9,invullijst!A$10:F$218,4,FALSE)="","",VLOOKUP(D9,invullijst!A$10:D$218,4,FALSE))</f>
        <v>vr</v>
      </c>
      <c r="D9" s="108">
        <v>108</v>
      </c>
      <c r="E9" s="188" t="str">
        <f>IF(VLOOKUP($D9,invullijst!$A$10:$M$177,2,FALSE)="","",VLOOKUP($D9,invullijst!$A$10:$M$177,2,FALSE))</f>
        <v>Bram Pullens</v>
      </c>
      <c r="F9" s="188"/>
      <c r="G9" s="102">
        <f>IF(VLOOKUP($D9,invullijst!$A$10:$M$177,8,FALSE)=0,"",VLOOKUP($D9,invullijst!$A$10:$M$177,8,FALSE))</f>
        <v>87</v>
      </c>
      <c r="H9" s="68"/>
      <c r="I9" s="104">
        <v>4</v>
      </c>
      <c r="J9" s="113" t="str">
        <f>IF($O$3="k",IF(VLOOKUP($L9,invullijst!$A$10:$M$177,11,FALSE)=0," ",VLOOKUP($L9,invullijst!$A$10:$M$177,11,FALSE)),"")</f>
        <v/>
      </c>
      <c r="K9" s="101" t="str">
        <f>IF(VLOOKUP($L9,invullijst!$A$10:$M$218,4,FALSE)="","",VLOOKUP($L9,invullijst!$A$10:$M$218,4,FALSE))</f>
        <v>vr</v>
      </c>
      <c r="L9" s="108">
        <v>203</v>
      </c>
      <c r="M9" s="188" t="str">
        <f>IF(VLOOKUP($L9,invullijst!$A$10:$M$177,2,FALSE)="","",VLOOKUP($L9,invullijst!$A$10:$M$177,2,FALSE))</f>
        <v>Frank van den Houdt</v>
      </c>
      <c r="N9" s="188"/>
      <c r="O9" s="102">
        <f>IF(VLOOKUP($L9,invullijst!$A$10:$M$177,8,FALSE)=0,"",VLOOKUP($L9,invullijst!$A$10:$M$177,8,FALSE))</f>
        <v>81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313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330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IF($G$3="k",IF(VLOOKUP($D12,invullijst!$A$10:$M$177,11,FALSE)=0," ",VLOOKUP($D12,invullijst!$A$10:$M$177,11,FALSE)),"")</f>
        <v/>
      </c>
      <c r="C12" s="101" t="str">
        <f>IF(VLOOKUP(D12,invullijst!A$10:F$218,4,FALSE)="","",VLOOKUP(D12,invullijst!A$10:D$218,4,FALSE))</f>
        <v>vr</v>
      </c>
      <c r="D12" s="106">
        <v>103</v>
      </c>
      <c r="E12" s="188" t="str">
        <f>IF(VLOOKUP($D12,invullijst!$A$10:$M$177,2,FALSE)="","",VLOOKUP($D12,invullijst!$A$10:$M$177,2,FALSE))</f>
        <v>Norbert van Buul</v>
      </c>
      <c r="F12" s="188"/>
      <c r="G12" s="102">
        <f>IF(VLOOKUP($D12,invullijst!$A$10:$M$177,8,FALSE)=0,"",VLOOKUP($D12,invullijst!$A$10:$M$177,8,FALSE))</f>
        <v>53</v>
      </c>
      <c r="H12" s="68"/>
      <c r="I12" s="100">
        <v>1</v>
      </c>
      <c r="J12" s="113" t="str">
        <f>IF($O$3="k",IF(VLOOKUP($L12,invullijst!$A$10:$M$177,11,FALSE)=0," ",VLOOKUP($L12,invullijst!$A$10:$M$177,11,FALSE)),"")</f>
        <v/>
      </c>
      <c r="K12" s="101" t="str">
        <f>IF(VLOOKUP($L12,invullijst!$A$10:$M$218,4,FALSE)="","",VLOOKUP($L12,invullijst!$A$10:$M$218,4,FALSE))</f>
        <v>vr</v>
      </c>
      <c r="L12" s="106">
        <v>209</v>
      </c>
      <c r="M12" s="188" t="str">
        <f>IF(VLOOKUP($L12,invullijst!$A$10:$M$177,2,FALSE)="","",VLOOKUP($L12,invullijst!$A$10:$M$177,2,FALSE))</f>
        <v>René van Kuijk</v>
      </c>
      <c r="N12" s="188"/>
      <c r="O12" s="102">
        <f>IF(VLOOKUP($L12,invullijst!$A$10:$M$177,8,FALSE)=0,"",VLOOKUP($L12,invullijst!$A$10:$M$177,8,FALSE))</f>
        <v>87</v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IF($G$3="k",IF(VLOOKUP($D13,invullijst!$A$10:$M$177,11,FALSE)=0," ",VLOOKUP($D13,invullijst!$A$10:$M$177,11,FALSE)),"")</f>
        <v/>
      </c>
      <c r="C13" s="101">
        <f>IF(VLOOKUP(D13,invullijst!A$10:F$218,4,FALSE)="","",VLOOKUP(D13,invullijst!A$10:D$218,4,FALSE))</f>
        <v>0</v>
      </c>
      <c r="D13" s="107"/>
      <c r="E13" s="188">
        <f>IF(VLOOKUP($D13,invullijst!$A$10:$M$177,2,FALSE)="","",VLOOKUP($D13,invullijst!$A$10:$M$177,2,FALSE))</f>
        <v>0</v>
      </c>
      <c r="F13" s="188"/>
      <c r="G13" s="102" t="str">
        <f>IF(VLOOKUP($D13,invullijst!$A$10:$M$177,8,FALSE)=0,"",VLOOKUP($D13,invullijst!$A$10:$M$177,8,FALSE))</f>
        <v/>
      </c>
      <c r="H13" s="68"/>
      <c r="I13" s="103">
        <v>2</v>
      </c>
      <c r="J13" s="113" t="str">
        <f>IF($O$3="k",IF(VLOOKUP($L13,invullijst!$A$10:$M$177,11,FALSE)=0," ",VLOOKUP($L13,invullijst!$A$10:$M$177,11,FALSE)),"")</f>
        <v/>
      </c>
      <c r="K13" s="101" t="str">
        <f>IF(VLOOKUP($L13,invullijst!$A$10:$M$218,4,FALSE)="","",VLOOKUP($L13,invullijst!$A$10:$M$218,4,FALSE))</f>
        <v>vr</v>
      </c>
      <c r="L13" s="107">
        <v>215</v>
      </c>
      <c r="M13" s="188" t="str">
        <f>IF(VLOOKUP($L13,invullijst!$A$10:$M$177,2,FALSE)="","",VLOOKUP($L13,invullijst!$A$10:$M$177,2,FALSE))</f>
        <v>Pieter Laghuwitz</v>
      </c>
      <c r="N13" s="188"/>
      <c r="O13" s="102">
        <f>IF(VLOOKUP($L13,invullijst!$A$10:$M$177,8,FALSE)=0,"",VLOOKUP($L13,invullijst!$A$10:$M$177,8,FALSE))</f>
        <v>86</v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IF($G$3="k",IF(VLOOKUP($D14,invullijst!$A$10:$M$177,11,FALSE)=0," ",VLOOKUP($D14,invullijst!$A$10:$M$177,11,FALSE)),"")</f>
        <v/>
      </c>
      <c r="C14" s="101">
        <f>IF(VLOOKUP(D14,invullijst!A$10:F$218,4,FALSE)="","",VLOOKUP(D14,invullijst!A$10:D$218,4,FALSE))</f>
        <v>0</v>
      </c>
      <c r="D14" s="107"/>
      <c r="E14" s="188">
        <f>IF(VLOOKUP($D14,invullijst!$A$10:$M$177,2,FALSE)="","",VLOOKUP($D14,invullijst!$A$10:$M$177,2,FALSE))</f>
        <v>0</v>
      </c>
      <c r="F14" s="188"/>
      <c r="G14" s="102" t="str">
        <f>IF(VLOOKUP($D14,invullijst!$A$10:$M$177,8,FALSE)=0,"",VLOOKUP($D14,invullijst!$A$10:$M$177,8,FALSE))</f>
        <v/>
      </c>
      <c r="H14" s="68"/>
      <c r="I14" s="103">
        <v>3</v>
      </c>
      <c r="J14" s="113" t="str">
        <f>IF($O$3="k",IF(VLOOKUP($L14,invullijst!$A$10:$M$177,11,FALSE)=0," ",VLOOKUP($L14,invullijst!$A$10:$M$177,11,FALSE)),"")</f>
        <v/>
      </c>
      <c r="K14" s="101" t="str">
        <f>IF(VLOOKUP($L14,invullijst!$A$10:$M$218,4,FALSE)="","",VLOOKUP($L14,invullijst!$A$10:$M$218,4,FALSE))</f>
        <v>vr</v>
      </c>
      <c r="L14" s="107">
        <v>216</v>
      </c>
      <c r="M14" s="188" t="str">
        <f>IF(VLOOKUP($L14,invullijst!$A$10:$M$177,2,FALSE)="","",VLOOKUP($L14,invullijst!$A$10:$M$177,2,FALSE))</f>
        <v>Hans Laghuwitz</v>
      </c>
      <c r="N14" s="188"/>
      <c r="O14" s="102">
        <f>IF(VLOOKUP($L14,invullijst!$A$10:$M$177,8,FALSE)=0,"",VLOOKUP($L14,invullijst!$A$10:$M$177,8,FALSE))</f>
        <v>82</v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IF($G$3="k",IF(VLOOKUP($D15,invullijst!$A$10:$M$177,11,FALSE)=0," ",VLOOKUP($D15,invullijst!$A$10:$M$177,11,FALSE)),"")</f>
        <v/>
      </c>
      <c r="C15" s="101">
        <f>IF(VLOOKUP(D15,invullijst!A$10:F$218,4,FALSE)="","",VLOOKUP(D15,invullijst!A$10:D$218,4,FALSE))</f>
        <v>0</v>
      </c>
      <c r="D15" s="108"/>
      <c r="E15" s="188">
        <f>IF(VLOOKUP($D15,invullijst!$A$10:$M$177,2,FALSE)="","",VLOOKUP($D15,invullijst!$A$10:$M$177,2,FALSE))</f>
        <v>0</v>
      </c>
      <c r="F15" s="188"/>
      <c r="G15" s="102" t="str">
        <f>IF(VLOOKUP($D15,invullijst!$A$10:$M$177,8,FALSE)=0,"",VLOOKUP($D15,invullijst!$A$10:$M$177,8,FALSE))</f>
        <v/>
      </c>
      <c r="H15" s="68"/>
      <c r="I15" s="104">
        <v>4</v>
      </c>
      <c r="J15" s="113" t="str">
        <f>IF($O$3="k",IF(VLOOKUP($L15,invullijst!$A$10:$M$177,11,FALSE)=0," ",VLOOKUP($L15,invullijst!$A$10:$M$177,11,FALSE)),"")</f>
        <v/>
      </c>
      <c r="K15" s="101" t="str">
        <f>IF(VLOOKUP($L15,invullijst!$A$10:$M$218,4,FALSE)="","",VLOOKUP($L15,invullijst!$A$10:$M$218,4,FALSE))</f>
        <v>vr</v>
      </c>
      <c r="L15" s="108">
        <v>204</v>
      </c>
      <c r="M15" s="188" t="str">
        <f>IF(VLOOKUP($L15,invullijst!$A$10:$M$177,2,FALSE)="","",VLOOKUP($L15,invullijst!$A$10:$M$177,2,FALSE))</f>
        <v>Harry de Louw</v>
      </c>
      <c r="N15" s="188"/>
      <c r="O15" s="102">
        <f>IF(VLOOKUP($L15,invullijst!$A$10:$M$177,8,FALSE)=0,"",VLOOKUP($L15,invullijst!$A$10:$M$177,8,FALSE))</f>
        <v>85</v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53</v>
      </c>
      <c r="H16" s="68"/>
      <c r="I16" s="189" t="s">
        <v>76</v>
      </c>
      <c r="J16" s="190"/>
      <c r="K16" s="190"/>
      <c r="L16" s="190"/>
      <c r="M16" s="190"/>
      <c r="N16" s="191"/>
      <c r="O16" s="105">
        <f>SUM(O12:O15)</f>
        <v>340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IF($G$3="k",IF(VLOOKUP($D18,invullijst!$A$10:$M$177,11,FALSE)=0," ",VLOOKUP($D18,invullijst!$A$10:$M$177,11,FALSE)),"")</f>
        <v/>
      </c>
      <c r="C18" s="101">
        <f>IF(VLOOKUP(D18,invullijst!A$10:F$218,4,FALSE)="","",VLOOKUP(D18,invullijst!A$10:D$218,4,FALSE))</f>
        <v>0</v>
      </c>
      <c r="D18" s="106"/>
      <c r="E18" s="188">
        <f>IF(VLOOKUP($D18,invullijst!$A$10:$M$177,2,FALSE)="","",VLOOKUP($D18,invullijst!$A$10:$M$177,2,FALSE))</f>
        <v>0</v>
      </c>
      <c r="F18" s="188"/>
      <c r="G18" s="102" t="str">
        <f>IF(VLOOKUP($D18,invullijst!$A$10:$M$177,8,FALSE)=0,"",VLOOKUP($D18,invullijst!$A$10:$M$177,8,FALSE))</f>
        <v/>
      </c>
      <c r="H18" s="68"/>
      <c r="I18" s="100">
        <v>1</v>
      </c>
      <c r="J18" s="113" t="str">
        <f>IF($O$3="k",IF(VLOOKUP($L18,invullijst!$A$10:$M$177,11,FALSE)=0," ",VLOOKUP($L18,invullijst!$A$10:$M$177,11,FALSE)),"")</f>
        <v/>
      </c>
      <c r="K18" s="101" t="str">
        <f>IF(VLOOKUP($L18,invullijst!$A$10:$M$218,4,FALSE)="","",VLOOKUP($L18,invullijst!$A$10:$M$218,4,FALSE))</f>
        <v>vr</v>
      </c>
      <c r="L18" s="106">
        <v>210</v>
      </c>
      <c r="M18" s="188" t="str">
        <f>IF(VLOOKUP($L18,invullijst!$A$10:$M$177,2,FALSE)="","",VLOOKUP($L18,invullijst!$A$10:$M$177,2,FALSE))</f>
        <v>Nick de Vaan</v>
      </c>
      <c r="N18" s="188"/>
      <c r="O18" s="102">
        <f>IF(VLOOKUP($L18,invullijst!$A$10:$M$177,8,FALSE)=0,"",VLOOKUP($L18,invullijst!$A$10:$M$177,8,FALSE))</f>
        <v>74</v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IF($G$3="k",IF(VLOOKUP($D19,invullijst!$A$10:$M$177,11,FALSE)=0," ",VLOOKUP($D19,invullijst!$A$10:$M$177,11,FALSE)),"")</f>
        <v/>
      </c>
      <c r="C19" s="101">
        <f>IF(VLOOKUP(D19,invullijst!A$10:F$218,4,FALSE)="","",VLOOKUP(D19,invullijst!A$10:D$218,4,FALSE))</f>
        <v>0</v>
      </c>
      <c r="D19" s="107"/>
      <c r="E19" s="188">
        <f>IF(VLOOKUP($D19,invullijst!$A$10:$M$177,2,FALSE)="","",VLOOKUP($D19,invullijst!$A$10:$M$177,2,FALSE))</f>
        <v>0</v>
      </c>
      <c r="F19" s="188"/>
      <c r="G19" s="102" t="str">
        <f>IF(VLOOKUP($D19,invullijst!$A$10:$M$177,8,FALSE)=0,"",VLOOKUP($D19,invullijst!$A$10:$M$177,8,FALSE))</f>
        <v/>
      </c>
      <c r="H19" s="68"/>
      <c r="I19" s="103">
        <v>2</v>
      </c>
      <c r="J19" s="113" t="str">
        <f>IF($O$3="k",IF(VLOOKUP($L19,invullijst!$A$10:$M$177,11,FALSE)=0," ",VLOOKUP($L19,invullijst!$A$10:$M$177,11,FALSE)),"")</f>
        <v/>
      </c>
      <c r="K19" s="101" t="str">
        <f>IF(VLOOKUP($L19,invullijst!$A$10:$M$218,4,FALSE)="","",VLOOKUP($L19,invullijst!$A$10:$M$218,4,FALSE))</f>
        <v>vr</v>
      </c>
      <c r="L19" s="107">
        <v>202</v>
      </c>
      <c r="M19" s="188" t="str">
        <f>IF(VLOOKUP($L19,invullijst!$A$10:$M$177,2,FALSE)="","",VLOOKUP($L19,invullijst!$A$10:$M$177,2,FALSE))</f>
        <v>Arco van Kuijk</v>
      </c>
      <c r="N19" s="188"/>
      <c r="O19" s="102">
        <f>IF(VLOOKUP($L19,invullijst!$A$10:$M$177,8,FALSE)=0,"",VLOOKUP($L19,invullijst!$A$10:$M$177,8,FALSE))</f>
        <v>69</v>
      </c>
    </row>
    <row r="20" spans="1:15" s="69" customFormat="1" ht="21" customHeight="1" thickBot="1" x14ac:dyDescent="0.25">
      <c r="A20" s="103">
        <v>3</v>
      </c>
      <c r="B20" s="113" t="str">
        <f>IF($G$3="k",IF(VLOOKUP($D20,invullijst!$A$10:$M$177,11,FALSE)=0," ",VLOOKUP($D20,invullijst!$A$10:$M$177,11,FALSE)),"")</f>
        <v/>
      </c>
      <c r="C20" s="101">
        <f>IF(VLOOKUP(D20,invullijst!A$10:F$218,4,FALSE)="","",VLOOKUP(D20,invullijst!A$10:D$218,4,FALSE))</f>
        <v>0</v>
      </c>
      <c r="D20" s="107"/>
      <c r="E20" s="188">
        <f>IF(VLOOKUP($D20,invullijst!$A$10:$M$177,2,FALSE)="","",VLOOKUP($D20,invullijst!$A$10:$M$177,2,FALSE))</f>
        <v>0</v>
      </c>
      <c r="F20" s="188"/>
      <c r="G20" s="102" t="str">
        <f>IF(VLOOKUP($D20,invullijst!$A$10:$M$177,8,FALSE)=0,"",VLOOKUP($D20,invullijst!$A$10:$M$177,8,FALSE))</f>
        <v/>
      </c>
      <c r="H20" s="68"/>
      <c r="I20" s="103">
        <v>3</v>
      </c>
      <c r="J20" s="113" t="str">
        <f>IF($O$3="k",IF(VLOOKUP($L20,invullijst!$A$10:$M$177,11,FALSE)=0," ",VLOOKUP($L20,invullijst!$A$10:$M$177,11,FALSE)),"")</f>
        <v/>
      </c>
      <c r="K20" s="101" t="str">
        <f>IF(VLOOKUP($L20,invullijst!$A$10:$M$218,4,FALSE)="","",VLOOKUP($L20,invullijst!$A$10:$M$218,4,FALSE))</f>
        <v>vr</v>
      </c>
      <c r="L20" s="107">
        <v>217</v>
      </c>
      <c r="M20" s="188" t="str">
        <f>IF(VLOOKUP($L20,invullijst!$A$10:$M$177,2,FALSE)="","",VLOOKUP($L20,invullijst!$A$10:$M$177,2,FALSE))</f>
        <v>Jānis Jākobsons</v>
      </c>
      <c r="N20" s="188"/>
      <c r="O20" s="102">
        <f>IF(VLOOKUP($L20,invullijst!$A$10:$M$177,8,FALSE)=0,"",VLOOKUP($L20,invullijst!$A$10:$M$177,8,FALSE))</f>
        <v>81</v>
      </c>
    </row>
    <row r="21" spans="1:15" s="69" customFormat="1" ht="21" customHeight="1" thickBot="1" x14ac:dyDescent="0.25">
      <c r="A21" s="104">
        <v>4</v>
      </c>
      <c r="B21" s="113" t="str">
        <f>IF($G$3="k",IF(VLOOKUP($D21,invullijst!$A$10:$M$177,11,FALSE)=0," ",VLOOKUP($D21,invullijst!$A$10:$M$177,11,FALSE)),"")</f>
        <v/>
      </c>
      <c r="C21" s="101">
        <f>IF(VLOOKUP(D21,invullijst!A$10:F$218,4,FALSE)="","",VLOOKUP(D21,invullijst!A$10:D$218,4,FALSE))</f>
        <v>0</v>
      </c>
      <c r="D21" s="108"/>
      <c r="E21" s="188">
        <f>IF(VLOOKUP($D21,invullijst!$A$10:$M$177,2,FALSE)="","",VLOOKUP($D21,invullijst!$A$10:$M$177,2,FALSE))</f>
        <v>0</v>
      </c>
      <c r="F21" s="188"/>
      <c r="G21" s="102" t="str">
        <f>IF(VLOOKUP($D21,invullijst!$A$10:$M$177,8,FALSE)=0,"",VLOOKUP($D21,invullijst!$A$10:$M$177,8,FALSE))</f>
        <v/>
      </c>
      <c r="H21" s="68"/>
      <c r="I21" s="104">
        <v>4</v>
      </c>
      <c r="J21" s="113" t="str">
        <f>IF($O$3="k",IF(VLOOKUP($L21,invullijst!$A$10:$M$177,11,FALSE)=0," ",VLOOKUP($L21,invullijst!$A$10:$M$177,11,FALSE)),"")</f>
        <v/>
      </c>
      <c r="K21" s="101">
        <f>IF(VLOOKUP($L21,invullijst!$A$10:$M$218,4,FALSE)="","",VLOOKUP($L21,invullijst!$A$10:$M$218,4,FALSE))</f>
        <v>0</v>
      </c>
      <c r="L21" s="108"/>
      <c r="M21" s="188">
        <f>IF(VLOOKUP($L21,invullijst!$A$10:$M$177,2,FALSE)="","",VLOOKUP($L21,invullijst!$A$10:$M$177,2,FALSE))</f>
        <v>0</v>
      </c>
      <c r="N21" s="188"/>
      <c r="O21" s="102" t="str">
        <f>IF(VLOOKUP($L21,invullijst!$A$10:$M$177,8,FALSE)=0,"",VLOOKUP($L21,invullijst!$A$10:$M$177,8,FALSE))</f>
        <v/>
      </c>
    </row>
    <row r="22" spans="1:15" s="69" customFormat="1" ht="21" customHeight="1" thickBot="1" x14ac:dyDescent="0.25">
      <c r="A22" s="189" t="s">
        <v>123</v>
      </c>
      <c r="B22" s="190"/>
      <c r="C22" s="190"/>
      <c r="D22" s="190"/>
      <c r="E22" s="190"/>
      <c r="F22" s="191"/>
      <c r="G22" s="105"/>
      <c r="H22" s="68"/>
      <c r="I22" s="189" t="s">
        <v>123</v>
      </c>
      <c r="J22" s="190"/>
      <c r="K22" s="190"/>
      <c r="L22" s="190"/>
      <c r="M22" s="190"/>
      <c r="N22" s="191"/>
      <c r="O22" s="10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IF($G$3="k",IF(VLOOKUP($D25,invullijst!$A$10:$M$177,11,FALSE)=0," ",VLOOKUP($D25,invullijst!$A$10:$M$177,11,FALSE)),"")</f>
        <v/>
      </c>
      <c r="C25" s="101" t="str">
        <f>IF(VLOOKUP(D25,invullijst!A$10:F$218,4,FALSE)="","",VLOOKUP(D25,invullijst!A$10:D$218,4,FALSE))</f>
        <v>65+</v>
      </c>
      <c r="D25" s="106">
        <v>111</v>
      </c>
      <c r="E25" s="188" t="str">
        <f>IF(VLOOKUP($D25,invullijst!$A$10:$M$177,2,FALSE)="","",VLOOKUP($D25,invullijst!$A$10:$M$177,2,FALSE))</f>
        <v>Frans van Buul</v>
      </c>
      <c r="F25" s="188"/>
      <c r="G25" s="102">
        <f>IF(VLOOKUP($D25,invullijst!$A$10:$M$177,8,FALSE)=0,"",VLOOKUP($D25,invullijst!$A$10:$M$177,8,FALSE))</f>
        <v>81</v>
      </c>
      <c r="H25" s="68"/>
      <c r="I25" s="100">
        <v>1</v>
      </c>
      <c r="J25" s="113" t="str">
        <f>IF($O$3="k",IF(VLOOKUP($L25,invullijst!$A$10:$M$177,11,FALSE)=0," ",VLOOKUP($L25,invullijst!$A$10:$M$177,11,FALSE)),"")</f>
        <v/>
      </c>
      <c r="K25" s="101" t="str">
        <f>IF(VLOOKUP($L25,invullijst!$A$10:$M$218,4,FALSE)="","",VLOOKUP($L25,invullijst!$A$10:$M$218,4,FALSE))</f>
        <v>65+</v>
      </c>
      <c r="L25" s="106">
        <v>211</v>
      </c>
      <c r="M25" s="188" t="str">
        <f>IF(VLOOKUP($L25,invullijst!$A$10:$M$177,2,FALSE)="","",VLOOKUP($L25,invullijst!$A$10:$M$177,2,FALSE))</f>
        <v>Ad van den houdt</v>
      </c>
      <c r="N25" s="188"/>
      <c r="O25" s="102">
        <f>IF(VLOOKUP($L25,invullijst!$A$10:$M$177,8,FALSE)=0,"",VLOOKUP($L25,invullijst!$A$10:$M$177,8,FALSE))</f>
        <v>92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IF($G$3="k",IF(VLOOKUP($D26,invullijst!$A$10:$M$177,11,FALSE)=0," ",VLOOKUP($D26,invullijst!$A$10:$M$177,11,FALSE)),"")</f>
        <v/>
      </c>
      <c r="C26" s="101" t="str">
        <f>IF(VLOOKUP(D26,invullijst!A$10:F$218,4,FALSE)="","",VLOOKUP(D26,invullijst!A$10:D$218,4,FALSE))</f>
        <v>J</v>
      </c>
      <c r="D26" s="107">
        <v>109</v>
      </c>
      <c r="E26" s="188" t="str">
        <f>IF(VLOOKUP($D26,invullijst!$A$10:$M$177,2,FALSE)="","",VLOOKUP($D26,invullijst!$A$10:$M$177,2,FALSE))</f>
        <v>Gijs Pullens</v>
      </c>
      <c r="F26" s="188"/>
      <c r="G26" s="102">
        <f>IF(VLOOKUP($D26,invullijst!$A$10:$M$177,8,FALSE)=0,"",VLOOKUP($D26,invullijst!$A$10:$M$177,8,FALSE))</f>
        <v>92</v>
      </c>
      <c r="H26" s="68"/>
      <c r="I26" s="103">
        <v>2</v>
      </c>
      <c r="J26" s="113" t="str">
        <f>IF($O$3="k",IF(VLOOKUP($L26,invullijst!$A$10:$M$177,11,FALSE)=0," ",VLOOKUP($L26,invullijst!$A$10:$M$177,11,FALSE)),"")</f>
        <v/>
      </c>
      <c r="K26" s="101" t="str">
        <f>IF(VLOOKUP($L26,invullijst!$A$10:$M$218,4,FALSE)="","",VLOOKUP($L26,invullijst!$A$10:$M$218,4,FALSE))</f>
        <v>65+</v>
      </c>
      <c r="L26" s="107">
        <v>212</v>
      </c>
      <c r="M26" s="188" t="str">
        <f>IF(VLOOKUP($L26,invullijst!$A$10:$M$177,2,FALSE)="","",VLOOKUP($L26,invullijst!$A$10:$M$177,2,FALSE))</f>
        <v>René Duquesnoy</v>
      </c>
      <c r="N26" s="188"/>
      <c r="O26" s="102">
        <v>92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IF($G$3="k",IF(VLOOKUP($D27,invullijst!$A$10:$M$177,11,FALSE)=0," ",VLOOKUP($D27,invullijst!$A$10:$M$177,11,FALSE)),"")</f>
        <v/>
      </c>
      <c r="C27" s="101" t="str">
        <f>IF(VLOOKUP(D27,invullijst!A$10:F$218,4,FALSE)="","",VLOOKUP(D27,invullijst!A$10:D$218,4,FALSE))</f>
        <v>65+</v>
      </c>
      <c r="D27" s="108">
        <v>113</v>
      </c>
      <c r="E27" s="188" t="str">
        <f>IF(VLOOKUP($D27,invullijst!$A$10:$M$177,2,FALSE)="","",VLOOKUP($D27,invullijst!$A$10:$M$177,2,FALSE))</f>
        <v>Kees Coppens</v>
      </c>
      <c r="F27" s="188"/>
      <c r="G27" s="102">
        <f>IF(VLOOKUP($D27,invullijst!$A$10:$M$177,8,FALSE)=0,"",VLOOKUP($D27,invullijst!$A$10:$M$177,8,FALSE))</f>
        <v>88</v>
      </c>
      <c r="H27" s="68"/>
      <c r="I27" s="103">
        <v>3</v>
      </c>
      <c r="J27" s="113" t="str">
        <f>IF($O$3="k",IF(VLOOKUP($L27,invullijst!$A$10:$M$177,11,FALSE)=0," ",VLOOKUP($L27,invullijst!$A$10:$M$177,11,FALSE)),"")</f>
        <v/>
      </c>
      <c r="K27" s="101" t="str">
        <f>IF(VLOOKUP($L27,invullijst!$A$10:$M$218,4,FALSE)="","",VLOOKUP($L27,invullijst!$A$10:$M$218,4,FALSE))</f>
        <v>65+</v>
      </c>
      <c r="L27" s="108">
        <v>214</v>
      </c>
      <c r="M27" s="188" t="str">
        <f>IF(VLOOKUP($L27,invullijst!$A$10:$M$177,2,FALSE)="","",VLOOKUP($L27,invullijst!$A$10:$M$177,2,FALSE))</f>
        <v>André de Vaan</v>
      </c>
      <c r="N27" s="188"/>
      <c r="O27" s="102">
        <f>IF(VLOOKUP($L27,invullijst!$A$10:$M$177,8,FALSE)=0,"",VLOOKUP($L27,invullijst!$A$10:$M$177,8,FALSE))</f>
        <v>91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261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275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IF($G$3="k",IF(VLOOKUP($D30,invullijst!$A$10:$M$177,11,FALSE)=0," ",VLOOKUP($D30,invullijst!$A$10:$M$177,11,FALSE)),"")</f>
        <v/>
      </c>
      <c r="C30" s="101">
        <f>IF(VLOOKUP(D30,invullijst!A$10:F$218,4,FALSE)="","",VLOOKUP(D30,invullijst!A$10:D$218,4,FALSE))</f>
        <v>0</v>
      </c>
      <c r="D30" s="106"/>
      <c r="E30" s="188">
        <f>IF(VLOOKUP($D30,invullijst!$A$10:$M$177,2,FALSE)="","",VLOOKUP($D30,invullijst!$A$10:$M$177,2,FALSE))</f>
        <v>0</v>
      </c>
      <c r="F30" s="188"/>
      <c r="G30" s="102" t="str">
        <f>IF(VLOOKUP($D30,invullijst!$A$10:$M$177,8,FALSE)=0,"",VLOOKUP($D30,invullijst!$A$10:$M$177,8,FALSE))</f>
        <v/>
      </c>
      <c r="H30" s="68"/>
      <c r="I30" s="100">
        <v>1</v>
      </c>
      <c r="J30" s="113" t="str">
        <f>IF($O$3="k",IF(VLOOKUP($L30,invullijst!$A$10:$M$177,11,FALSE)=0," ",VLOOKUP($L30,invullijst!$A$10:$M$177,11,FALSE)),"")</f>
        <v/>
      </c>
      <c r="K30" s="101">
        <f>IF(VLOOKUP($L30,invullijst!$A$10:$M$218,4,FALSE)="","",VLOOKUP($L30,invullijst!$A$10:$M$218,4,FALSE))</f>
        <v>0</v>
      </c>
      <c r="L30" s="106"/>
      <c r="M30" s="188">
        <f>IF(VLOOKUP($L30,invullijst!$A$10:$M$177,2,FALSE)="","",VLOOKUP($L30,invullijst!$A$10:$M$177,2,FALSE))</f>
        <v>0</v>
      </c>
      <c r="N30" s="188"/>
      <c r="O30" s="102" t="str">
        <f>IF(VLOOKUP($L30,invullijst!$A$10:$M$177,8,FALSE)=0,"",VLOOKUP($L30,invullijst!$A$10:$M$177,8,FALSE))</f>
        <v/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IF($G$3="k",IF(VLOOKUP($D31,invullijst!$A$10:$M$177,11,FALSE)=0," ",VLOOKUP($D31,invullijst!$A$10:$M$177,11,FALSE)),"")</f>
        <v/>
      </c>
      <c r="C31" s="101">
        <f>IF(VLOOKUP(D31,invullijst!A$10:F$218,4,FALSE)="","",VLOOKUP(D31,invullijst!A$10:D$218,4,FALSE))</f>
        <v>0</v>
      </c>
      <c r="D31" s="107"/>
      <c r="E31" s="188">
        <f>IF(VLOOKUP($D31,invullijst!$A$10:$M$177,2,FALSE)="","",VLOOKUP($D31,invullijst!$A$10:$M$177,2,FALSE))</f>
        <v>0</v>
      </c>
      <c r="F31" s="188"/>
      <c r="G31" s="102" t="str">
        <f>IF(VLOOKUP($D31,invullijst!$A$10:$M$177,8,FALSE)=0,"",VLOOKUP($D31,invullijst!$A$10:$M$177,8,FALSE))</f>
        <v/>
      </c>
      <c r="H31" s="68"/>
      <c r="I31" s="103">
        <v>2</v>
      </c>
      <c r="J31" s="113" t="str">
        <f>IF($O$3="k",IF(VLOOKUP($L31,invullijst!$A$10:$M$177,11,FALSE)=0," ",VLOOKUP($L31,invullijst!$A$10:$M$177,11,FALSE)),"")</f>
        <v/>
      </c>
      <c r="K31" s="101">
        <f>IF(VLOOKUP($L31,invullijst!$A$10:$M$218,4,FALSE)="","",VLOOKUP($L31,invullijst!$A$10:$M$218,4,FALSE))</f>
        <v>0</v>
      </c>
      <c r="L31" s="107"/>
      <c r="M31" s="188">
        <f>IF(VLOOKUP($L31,invullijst!$A$10:$M$177,2,FALSE)="","",VLOOKUP($L31,invullijst!$A$10:$M$177,2,FALSE))</f>
        <v>0</v>
      </c>
      <c r="N31" s="188"/>
      <c r="O31" s="102" t="str">
        <f>IF(VLOOKUP($L31,invullijst!$A$10:$M$177,8,FALSE)=0,"",VLOOKUP($L31,invullijst!$A$10:$M$177,8,FALSE))</f>
        <v/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IF($G$3="k",IF(VLOOKUP($D32,invullijst!$A$10:$M$177,11,FALSE)=0," ",VLOOKUP($D32,invullijst!$A$10:$M$177,11,FALSE)),"")</f>
        <v/>
      </c>
      <c r="C32" s="101">
        <f>IF(VLOOKUP(D32,invullijst!A$10:F$218,4,FALSE)="","",VLOOKUP(D32,invullijst!A$10:D$218,4,FALSE))</f>
        <v>0</v>
      </c>
      <c r="D32" s="108"/>
      <c r="E32" s="188">
        <f>IF(VLOOKUP($D32,invullijst!$A$10:$M$177,2,FALSE)="","",VLOOKUP($D32,invullijst!$A$10:$M$177,2,FALSE))</f>
        <v>0</v>
      </c>
      <c r="F32" s="188"/>
      <c r="G32" s="102" t="str">
        <f>IF(VLOOKUP($D32,invullijst!$A$10:$M$177,8,FALSE)=0,"",VLOOKUP($D32,invullijst!$A$10:$M$177,8,FALSE))</f>
        <v/>
      </c>
      <c r="H32" s="68"/>
      <c r="I32" s="103">
        <v>3</v>
      </c>
      <c r="J32" s="113" t="str">
        <f>IF($O$3="k",IF(VLOOKUP($L32,invullijst!$A$10:$M$177,11,FALSE)=0," ",VLOOKUP($L32,invullijst!$A$10:$M$177,11,FALSE)),"")</f>
        <v/>
      </c>
      <c r="K32" s="101">
        <f>IF(VLOOKUP($L32,invullijst!$A$10:$M$218,4,FALSE)="","",VLOOKUP($L32,invullijst!$A$10:$M$218,4,FALSE))</f>
        <v>0</v>
      </c>
      <c r="L32" s="108"/>
      <c r="M32" s="188">
        <f>IF(VLOOKUP($L32,invullijst!$A$10:$M$177,2,FALSE)="","",VLOOKUP($L32,invullijst!$A$10:$M$177,2,FALSE))</f>
        <v>0</v>
      </c>
      <c r="N32" s="188"/>
      <c r="O32" s="102" t="str">
        <f>IF(VLOOKUP($L32,invullijst!$A$10:$M$177,8,FALSE)=0,"",VLOOKUP($L32,invullijst!$A$10:$M$177,8,FALSE))</f>
        <v/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>
        <v>0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0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IF($G$3="k",IF(VLOOKUP($D35,invullijst!$A$10:$M$177,11,FALSE)=0," ",VLOOKUP($D35,invullijst!$A$10:$M$177,11,FALSE)),"")</f>
        <v/>
      </c>
      <c r="C35" s="101">
        <f>IF(VLOOKUP(D35,invullijst!A$10:F$218,4,FALSE)="","",VLOOKUP(D35,invullijst!A$10:D$218,4,FALSE))</f>
        <v>0</v>
      </c>
      <c r="D35" s="106"/>
      <c r="E35" s="188">
        <f>IF(VLOOKUP($D35,invullijst!$A$10:$M$177,2,FALSE)="","",VLOOKUP($D35,invullijst!$A$10:$M$177,2,FALSE))</f>
        <v>0</v>
      </c>
      <c r="F35" s="188"/>
      <c r="G35" s="102" t="str">
        <f>IF(VLOOKUP($D35,invullijst!$A$10:$M$177,8,FALSE)=0,"",VLOOKUP($D35,invullijst!$A$10:$M$177,8,FALSE))</f>
        <v/>
      </c>
      <c r="H35" s="68"/>
      <c r="I35" s="100">
        <v>1</v>
      </c>
      <c r="J35" s="113" t="str">
        <f>IF($O$3="k",IF(VLOOKUP($L35,invullijst!$A$10:$M$177,11,FALSE)=0," ",VLOOKUP($L35,invullijst!$A$10:$M$177,11,FALSE)),"")</f>
        <v/>
      </c>
      <c r="K35" s="101">
        <f>IF(VLOOKUP($L35,invullijst!$A$10:$M$218,4,FALSE)="","",VLOOKUP($L35,invullijst!$A$10:$M$218,4,FALSE))</f>
        <v>0</v>
      </c>
      <c r="L35" s="106"/>
      <c r="M35" s="196" t="s">
        <v>137</v>
      </c>
      <c r="N35" s="197"/>
      <c r="O35" s="102">
        <v>68</v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IF($G$3="k",IF(VLOOKUP($D36,invullijst!$A$10:$M$177,11,FALSE)=0," ",VLOOKUP($D36,invullijst!$A$10:$M$177,11,FALSE)),"")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IF(VLOOKUP($D36,invullijst!$A$10:$M$177,8,FALSE)=0,"",VLOOKUP($D36,invullijst!$A$10:$M$177,8,FALSE))</f>
        <v/>
      </c>
      <c r="H36" s="68"/>
      <c r="I36" s="103">
        <v>2</v>
      </c>
      <c r="J36" s="113" t="str">
        <f>IF($O$3="k",IF(VLOOKUP($L36,invullijst!$A$10:$M$177,11,FALSE)=0," ",VLOOKUP($L36,invullijst!$A$10:$M$177,11,FALSE)),"")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IF(VLOOKUP($L36,invullijst!$A$10:$M$177,8,FALSE)=0,"",VLOOKUP($L36,invullijst!$A$10:$M$177,8,FALSE))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IF($G$3="k",IF(VLOOKUP($D37,invullijst!$A$10:$M$177,11,FALSE)=0," ",VLOOKUP($D37,invullijst!$A$10:$M$177,11,FALSE)),"")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IF(VLOOKUP($D37,invullijst!$A$10:$M$177,8,FALSE)=0,"",VLOOKUP($D37,invullijst!$A$10:$M$177,8,FALSE))</f>
        <v/>
      </c>
      <c r="H37" s="68"/>
      <c r="I37" s="103">
        <v>3</v>
      </c>
      <c r="J37" s="113" t="str">
        <f>IF($O$3="k",IF(VLOOKUP($L37,invullijst!$A$10:$M$177,11,FALSE)=0," ",VLOOKUP($L37,invullijst!$A$10:$M$177,11,FALSE)),"")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IF(VLOOKUP($L37,invullijst!$A$10:$M$177,8,FALSE)=0,"",VLOOKUP($L37,invullijst!$A$10:$M$177,8,FALSE))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0</v>
      </c>
      <c r="H38" s="68"/>
      <c r="I38" s="189" t="s">
        <v>81</v>
      </c>
      <c r="J38" s="190"/>
      <c r="K38" s="190"/>
      <c r="L38" s="190"/>
      <c r="M38" s="190"/>
      <c r="N38" s="191"/>
      <c r="O38" s="102">
        <f>SUM(O35:O37)</f>
        <v>68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5:F25"/>
    <mergeCell ref="M25:N25"/>
    <mergeCell ref="E26:F26"/>
    <mergeCell ref="M26:N26"/>
    <mergeCell ref="E27:F27"/>
    <mergeCell ref="M27:N27"/>
    <mergeCell ref="E21:F21"/>
    <mergeCell ref="M21:N21"/>
    <mergeCell ref="A22:F22"/>
    <mergeCell ref="I22:N22"/>
    <mergeCell ref="A24:O24"/>
    <mergeCell ref="E18:F18"/>
    <mergeCell ref="M18:N18"/>
    <mergeCell ref="E19:F19"/>
    <mergeCell ref="M19:N19"/>
    <mergeCell ref="E20:F20"/>
    <mergeCell ref="M20:N20"/>
    <mergeCell ref="E14:F14"/>
    <mergeCell ref="M14:N14"/>
    <mergeCell ref="E15:F15"/>
    <mergeCell ref="M15:N15"/>
    <mergeCell ref="A16:F16"/>
    <mergeCell ref="I16:N16"/>
    <mergeCell ref="A10:F10"/>
    <mergeCell ref="I10:N10"/>
    <mergeCell ref="E12:F12"/>
    <mergeCell ref="M12:N12"/>
    <mergeCell ref="E13:F13"/>
    <mergeCell ref="M13:N13"/>
    <mergeCell ref="E7:F7"/>
    <mergeCell ref="M7:N7"/>
    <mergeCell ref="E8:F8"/>
    <mergeCell ref="M8:N8"/>
    <mergeCell ref="E9:F9"/>
    <mergeCell ref="M9:N9"/>
    <mergeCell ref="B3:F3"/>
    <mergeCell ref="J3:N3"/>
    <mergeCell ref="A5:O5"/>
    <mergeCell ref="E6:F6"/>
    <mergeCell ref="M6:N6"/>
    <mergeCell ref="A1:E1"/>
    <mergeCell ref="F1:H1"/>
    <mergeCell ref="I1:O1"/>
    <mergeCell ref="A2:L2"/>
    <mergeCell ref="M2:O2"/>
  </mergeCells>
  <pageMargins left="0.19685039370078741" right="0.11811023622047245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O38"/>
  <sheetViews>
    <sheetView workbookViewId="0">
      <selection activeCell="C13" sqref="C13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45340</v>
      </c>
      <c r="N2" s="184"/>
      <c r="O2" s="185"/>
    </row>
    <row r="3" spans="1:15" s="67" customFormat="1" ht="38.25" customHeight="1" thickBot="1" x14ac:dyDescent="0.25">
      <c r="A3" s="116">
        <v>3</v>
      </c>
      <c r="B3" s="186" t="str">
        <f>IF(VLOOKUP(A3,invullijst!A1:F5,2,FALSE)="","",VLOOKUP(A3,invullijst!A1:F5,2,FALSE))</f>
        <v>O.L.V. Schuts Elshout</v>
      </c>
      <c r="C3" s="186"/>
      <c r="D3" s="186"/>
      <c r="E3" s="186"/>
      <c r="F3" s="186"/>
      <c r="G3" s="118"/>
      <c r="H3" s="68"/>
      <c r="I3" s="116">
        <v>5</v>
      </c>
      <c r="J3" s="186" t="str">
        <f>IF(VLOOKUP(I3,invullijst!A1:C5,2,FALSE)="","",VLOOKUP(I3,invullijst!A1:C5,2,FALSE))</f>
        <v>Sint Jan Baptist Kaatsheuvel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IF($G$3="k",IF(VLOOKUP($D6,invullijst!$A$10:$M$177,11,FALSE)=0," ",VLOOKUP($D6,invullijst!$A$10:$M$177,11,FALSE)),"")</f>
        <v/>
      </c>
      <c r="C6" s="101" t="str">
        <f>IF(VLOOKUP(D6,invullijst!A$10:F$218,4,FALSE)="","",VLOOKUP(D6,invullijst!A$10:D$218,4,FALSE))</f>
        <v>vr</v>
      </c>
      <c r="D6" s="106">
        <v>302</v>
      </c>
      <c r="E6" s="188" t="str">
        <f>IF(VLOOKUP($D6,invullijst!$A$10:$M$177,2,FALSE)="","",VLOOKUP($D6,invullijst!$A$10:$M$177,2,FALSE))</f>
        <v>Freek de Jong</v>
      </c>
      <c r="F6" s="188"/>
      <c r="G6" s="102">
        <f>IF(VLOOKUP($D6,invullijst!$A$10:$M$177,8,FALSE)=0,"",VLOOKUP($D6,invullijst!$A$10:$M$177,8,FALSE))</f>
        <v>90</v>
      </c>
      <c r="H6" s="68"/>
      <c r="I6" s="100">
        <v>1</v>
      </c>
      <c r="J6" s="113" t="str">
        <f>IF($O$3="k",IF(VLOOKUP($L6,invullijst!$A$10:$M$177,11,FALSE)=0," ",VLOOKUP($L6,invullijst!$A$10:$M$177,11,FALSE)),"")</f>
        <v/>
      </c>
      <c r="K6" s="101" t="str">
        <f>IF(VLOOKUP($L6,invullijst!$A$10:$M$218,4,FALSE)="","",VLOOKUP($L6,invullijst!$A$10:$M$218,4,FALSE))</f>
        <v>vr</v>
      </c>
      <c r="L6" s="106">
        <v>504</v>
      </c>
      <c r="M6" s="188" t="str">
        <f>IF(VLOOKUP($L6,invullijst!$A$10:$M$177,2,FALSE)="","",VLOOKUP($L6,invullijst!$A$10:$M$177,2,FALSE))</f>
        <v>Koen v/d Ven</v>
      </c>
      <c r="N6" s="188"/>
      <c r="O6" s="102">
        <f>IF(VLOOKUP($L6,invullijst!$A$10:$M$177,8,FALSE)=0,"",VLOOKUP($L6,invullijst!$A$10:$M$177,8,FALSE))</f>
        <v>87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IF($G$3="k",IF(VLOOKUP($D7,invullijst!$A$10:$M$177,11,FALSE)=0," ",VLOOKUP($D7,invullijst!$A$10:$M$177,11,FALSE)),"")</f>
        <v/>
      </c>
      <c r="C7" s="101" t="str">
        <f>IF(VLOOKUP(D7,invullijst!A$10:F$218,4,FALSE)="","",VLOOKUP(D7,invullijst!A$10:D$218,4,FALSE))</f>
        <v>vr</v>
      </c>
      <c r="D7" s="107">
        <v>305</v>
      </c>
      <c r="E7" s="188" t="str">
        <f>IF(VLOOKUP($D7,invullijst!$A$10:$M$177,2,FALSE)="","",VLOOKUP($D7,invullijst!$A$10:$M$177,2,FALSE))</f>
        <v>Johan Klerx</v>
      </c>
      <c r="F7" s="188"/>
      <c r="G7" s="102">
        <f>IF(VLOOKUP($D7,invullijst!$A$10:$M$177,8,FALSE)=0,"",VLOOKUP($D7,invullijst!$A$10:$M$177,8,FALSE))</f>
        <v>89</v>
      </c>
      <c r="H7" s="68"/>
      <c r="I7" s="103">
        <v>2</v>
      </c>
      <c r="J7" s="113" t="str">
        <f>IF($O$3="k",IF(VLOOKUP($L7,invullijst!$A$10:$M$177,11,FALSE)=0," ",VLOOKUP($L7,invullijst!$A$10:$M$177,11,FALSE)),"")</f>
        <v/>
      </c>
      <c r="K7" s="101" t="str">
        <f>IF(VLOOKUP($L7,invullijst!$A$10:$M$218,4,FALSE)="","",VLOOKUP($L7,invullijst!$A$10:$M$218,4,FALSE))</f>
        <v>vr</v>
      </c>
      <c r="L7" s="107">
        <v>501</v>
      </c>
      <c r="M7" s="188" t="str">
        <f>IF(VLOOKUP($L7,invullijst!$A$10:$M$177,2,FALSE)="","",VLOOKUP($L7,invullijst!$A$10:$M$177,2,FALSE))</f>
        <v>Annette Vos</v>
      </c>
      <c r="N7" s="188"/>
      <c r="O7" s="102">
        <f>IF(VLOOKUP($L7,invullijst!$A$10:$M$177,8,FALSE)=0,"",VLOOKUP($L7,invullijst!$A$10:$M$177,8,FALSE))</f>
        <v>83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IF($G$3="k",IF(VLOOKUP($D8,invullijst!$A$10:$M$177,11,FALSE)=0," ",VLOOKUP($D8,invullijst!$A$10:$M$177,11,FALSE)),"")</f>
        <v/>
      </c>
      <c r="C8" s="101" t="str">
        <f>IF(VLOOKUP(D8,invullijst!A$10:F$218,4,FALSE)="","",VLOOKUP(D8,invullijst!A$10:D$218,4,FALSE))</f>
        <v>vr</v>
      </c>
      <c r="D8" s="107">
        <v>306</v>
      </c>
      <c r="E8" s="188" t="str">
        <f>IF(VLOOKUP($D8,invullijst!$A$10:$M$177,2,FALSE)="","",VLOOKUP($D8,invullijst!$A$10:$M$177,2,FALSE))</f>
        <v>Ron Groot</v>
      </c>
      <c r="F8" s="188"/>
      <c r="G8" s="102">
        <f>IF(VLOOKUP($D8,invullijst!$A$10:$M$177,8,FALSE)=0,"",VLOOKUP($D8,invullijst!$A$10:$M$177,8,FALSE))</f>
        <v>91</v>
      </c>
      <c r="H8" s="68"/>
      <c r="I8" s="103">
        <v>3</v>
      </c>
      <c r="J8" s="113" t="str">
        <f>IF($O$3="k",IF(VLOOKUP($L8,invullijst!$A$10:$M$177,11,FALSE)=0," ",VLOOKUP($L8,invullijst!$A$10:$M$177,11,FALSE)),"")</f>
        <v/>
      </c>
      <c r="K8" s="101" t="str">
        <f>IF(VLOOKUP($L8,invullijst!$A$10:$M$218,4,FALSE)="","",VLOOKUP($L8,invullijst!$A$10:$M$218,4,FALSE))</f>
        <v>vr</v>
      </c>
      <c r="L8" s="107">
        <v>507</v>
      </c>
      <c r="M8" s="188" t="str">
        <f>IF(VLOOKUP($L8,invullijst!$A$10:$M$177,2,FALSE)="","",VLOOKUP($L8,invullijst!$A$10:$M$177,2,FALSE))</f>
        <v>Michael Blaauwbroek</v>
      </c>
      <c r="N8" s="188"/>
      <c r="O8" s="102">
        <f>IF(VLOOKUP($L8,invullijst!$A$10:$M$177,8,FALSE)=0,"",VLOOKUP($L8,invullijst!$A$10:$M$177,8,FALSE))</f>
        <v>77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IF($G$3="k",IF(VLOOKUP($D9,invullijst!$A$10:$M$177,11,FALSE)=0," ",VLOOKUP($D9,invullijst!$A$10:$M$177,11,FALSE)),"")</f>
        <v/>
      </c>
      <c r="C9" s="101" t="str">
        <f>IF(VLOOKUP(D9,invullijst!A$10:F$218,4,FALSE)="","",VLOOKUP(D9,invullijst!A$10:D$218,4,FALSE))</f>
        <v>vr</v>
      </c>
      <c r="D9" s="108">
        <v>304</v>
      </c>
      <c r="E9" s="188" t="str">
        <f>IF(VLOOKUP($D9,invullijst!$A$10:$M$177,2,FALSE)="","",VLOOKUP($D9,invullijst!$A$10:$M$177,2,FALSE))</f>
        <v xml:space="preserve">Henk Bruurmijn </v>
      </c>
      <c r="F9" s="188"/>
      <c r="G9" s="102">
        <f>IF(VLOOKUP($D9,invullijst!$A$10:$M$177,8,FALSE)=0,"",VLOOKUP($D9,invullijst!$A$10:$M$177,8,FALSE))</f>
        <v>78</v>
      </c>
      <c r="H9" s="68"/>
      <c r="I9" s="104">
        <v>4</v>
      </c>
      <c r="J9" s="113" t="str">
        <f>IF($O$3="k",IF(VLOOKUP($L9,invullijst!$A$10:$M$177,11,FALSE)=0," ",VLOOKUP($L9,invullijst!$A$10:$M$177,11,FALSE)),"")</f>
        <v/>
      </c>
      <c r="K9" s="101" t="str">
        <f>IF(VLOOKUP($L9,invullijst!$A$10:$M$218,4,FALSE)="","",VLOOKUP($L9,invullijst!$A$10:$M$218,4,FALSE))</f>
        <v>vr</v>
      </c>
      <c r="L9" s="108">
        <v>506</v>
      </c>
      <c r="M9" s="188" t="str">
        <f>IF(VLOOKUP($L9,invullijst!$A$10:$M$177,2,FALSE)="","",VLOOKUP($L9,invullijst!$A$10:$M$177,2,FALSE))</f>
        <v>Maikel Monden</v>
      </c>
      <c r="N9" s="188"/>
      <c r="O9" s="102">
        <f>IF(VLOOKUP($L9,invullijst!$A$10:$M$177,8,FALSE)=0,"",VLOOKUP($L9,invullijst!$A$10:$M$177,8,FALSE))</f>
        <v>80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348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327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IF($G$3="k",IF(VLOOKUP($D12,invullijst!$A$10:$M$177,11,FALSE)=0," ",VLOOKUP($D12,invullijst!$A$10:$M$177,11,FALSE)),"")</f>
        <v/>
      </c>
      <c r="C12" s="101" t="str">
        <f>IF(VLOOKUP(D12,invullijst!A$10:F$218,4,FALSE)="","",VLOOKUP(D12,invullijst!A$10:D$218,4,FALSE))</f>
        <v>vr</v>
      </c>
      <c r="D12" s="106">
        <v>311</v>
      </c>
      <c r="E12" s="188" t="str">
        <f>IF(VLOOKUP($D12,invullijst!$A$10:$M$177,2,FALSE)="","",VLOOKUP($D12,invullijst!$A$10:$M$177,2,FALSE))</f>
        <v>Ton Kolmans</v>
      </c>
      <c r="F12" s="188"/>
      <c r="G12" s="102">
        <f>IF(VLOOKUP($D12,invullijst!$A$10:$M$177,8,FALSE)=0,"",VLOOKUP($D12,invullijst!$A$10:$M$177,8,FALSE))</f>
        <v>80</v>
      </c>
      <c r="H12" s="68"/>
      <c r="I12" s="100">
        <v>1</v>
      </c>
      <c r="J12" s="113" t="str">
        <f>IF($O$3="k",IF(VLOOKUP($L12,invullijst!$A$10:$M$177,11,FALSE)=0," ",VLOOKUP($L12,invullijst!$A$10:$M$177,11,FALSE)),"")</f>
        <v/>
      </c>
      <c r="K12" s="101" t="str">
        <f>IF(VLOOKUP($L12,invullijst!$A$10:$M$218,4,FALSE)="","",VLOOKUP($L12,invullijst!$A$10:$M$218,4,FALSE))</f>
        <v>vr</v>
      </c>
      <c r="L12" s="106">
        <v>512</v>
      </c>
      <c r="M12" s="188" t="str">
        <f>IF(VLOOKUP($L12,invullijst!$A$10:$M$177,2,FALSE)="","",VLOOKUP($L12,invullijst!$A$10:$M$177,2,FALSE))</f>
        <v>Hans Bergakker</v>
      </c>
      <c r="N12" s="188"/>
      <c r="O12" s="102">
        <f>IF(VLOOKUP($L12,invullijst!$A$10:$M$177,8,FALSE)=0,"",VLOOKUP($L12,invullijst!$A$10:$M$177,8,FALSE))</f>
        <v>71</v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IF($G$3="k",IF(VLOOKUP($D13,invullijst!$A$10:$M$177,11,FALSE)=0," ",VLOOKUP($D13,invullijst!$A$10:$M$177,11,FALSE)),"")</f>
        <v/>
      </c>
      <c r="C13" s="101">
        <f>IF(VLOOKUP(D13,invullijst!A$10:F$218,4,FALSE)="","",VLOOKUP(D13,invullijst!A$10:D$218,4,FALSE))</f>
        <v>0</v>
      </c>
      <c r="D13" s="107"/>
      <c r="E13" s="188">
        <f>IF(VLOOKUP($D13,invullijst!$A$10:$M$177,2,FALSE)="","",VLOOKUP($D13,invullijst!$A$10:$M$177,2,FALSE))</f>
        <v>0</v>
      </c>
      <c r="F13" s="188"/>
      <c r="G13" s="102" t="str">
        <f>IF(VLOOKUP($D13,invullijst!$A$10:$M$177,8,FALSE)=0,"",VLOOKUP($D13,invullijst!$A$10:$M$177,8,FALSE))</f>
        <v/>
      </c>
      <c r="H13" s="68"/>
      <c r="I13" s="103">
        <v>2</v>
      </c>
      <c r="J13" s="113" t="str">
        <f>IF($O$3="k",IF(VLOOKUP($L13,invullijst!$A$10:$M$177,11,FALSE)=0," ",VLOOKUP($L13,invullijst!$A$10:$M$177,11,FALSE)),"")</f>
        <v/>
      </c>
      <c r="K13" s="101" t="str">
        <f>IF(VLOOKUP($L13,invullijst!$A$10:$M$218,4,FALSE)="","",VLOOKUP($L13,invullijst!$A$10:$M$218,4,FALSE))</f>
        <v>vr</v>
      </c>
      <c r="L13" s="107">
        <v>508</v>
      </c>
      <c r="M13" s="188" t="str">
        <f>IF(VLOOKUP($L13,invullijst!$A$10:$M$177,2,FALSE)="","",VLOOKUP($L13,invullijst!$A$10:$M$177,2,FALSE))</f>
        <v>Rowan Dobbelsteen</v>
      </c>
      <c r="N13" s="188"/>
      <c r="O13" s="102">
        <f>IF(VLOOKUP($L13,invullijst!$A$10:$M$177,8,FALSE)=0,"",VLOOKUP($L13,invullijst!$A$10:$M$177,8,FALSE))</f>
        <v>83</v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IF($G$3="k",IF(VLOOKUP($D14,invullijst!$A$10:$M$177,11,FALSE)=0," ",VLOOKUP($D14,invullijst!$A$10:$M$177,11,FALSE)),"")</f>
        <v/>
      </c>
      <c r="C14" s="101">
        <f>IF(VLOOKUP(D14,invullijst!A$10:F$218,4,FALSE)="","",VLOOKUP(D14,invullijst!A$10:D$218,4,FALSE))</f>
        <v>0</v>
      </c>
      <c r="D14" s="107"/>
      <c r="E14" s="188">
        <f>IF(VLOOKUP($D14,invullijst!$A$10:$M$177,2,FALSE)="","",VLOOKUP($D14,invullijst!$A$10:$M$177,2,FALSE))</f>
        <v>0</v>
      </c>
      <c r="F14" s="188"/>
      <c r="G14" s="102" t="str">
        <f>IF(VLOOKUP($D14,invullijst!$A$10:$M$177,8,FALSE)=0,"",VLOOKUP($D14,invullijst!$A$10:$M$177,8,FALSE))</f>
        <v/>
      </c>
      <c r="H14" s="68"/>
      <c r="I14" s="103">
        <v>3</v>
      </c>
      <c r="J14" s="113" t="str">
        <f>IF($O$3="k",IF(VLOOKUP($L14,invullijst!$A$10:$M$177,11,FALSE)=0," ",VLOOKUP($L14,invullijst!$A$10:$M$177,11,FALSE)),"")</f>
        <v/>
      </c>
      <c r="K14" s="101" t="str">
        <f>IF(VLOOKUP($L14,invullijst!$A$10:$M$218,4,FALSE)="","",VLOOKUP($L14,invullijst!$A$10:$M$218,4,FALSE))</f>
        <v>vr</v>
      </c>
      <c r="L14" s="107">
        <v>502</v>
      </c>
      <c r="M14" s="188" t="str">
        <f>IF(VLOOKUP($L14,invullijst!$A$10:$M$177,2,FALSE)="","",VLOOKUP($L14,invullijst!$A$10:$M$177,2,FALSE))</f>
        <v>Diny Vos</v>
      </c>
      <c r="N14" s="188"/>
      <c r="O14" s="102">
        <f>IF(VLOOKUP($L14,invullijst!$A$10:$M$177,8,FALSE)=0,"",VLOOKUP($L14,invullijst!$A$10:$M$177,8,FALSE))</f>
        <v>81</v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IF($G$3="k",IF(VLOOKUP($D15,invullijst!$A$10:$M$177,11,FALSE)=0," ",VLOOKUP($D15,invullijst!$A$10:$M$177,11,FALSE)),"")</f>
        <v/>
      </c>
      <c r="C15" s="101">
        <f>IF(VLOOKUP(D15,invullijst!A$10:F$218,4,FALSE)="","",VLOOKUP(D15,invullijst!A$10:D$218,4,FALSE))</f>
        <v>0</v>
      </c>
      <c r="D15" s="108"/>
      <c r="E15" s="188">
        <f>IF(VLOOKUP($D15,invullijst!$A$10:$M$177,2,FALSE)="","",VLOOKUP($D15,invullijst!$A$10:$M$177,2,FALSE))</f>
        <v>0</v>
      </c>
      <c r="F15" s="188"/>
      <c r="G15" s="102" t="str">
        <f>IF(VLOOKUP($D15,invullijst!$A$10:$M$177,8,FALSE)=0,"",VLOOKUP($D15,invullijst!$A$10:$M$177,8,FALSE))</f>
        <v/>
      </c>
      <c r="H15" s="68"/>
      <c r="I15" s="104">
        <v>4</v>
      </c>
      <c r="J15" s="113" t="str">
        <f>IF($O$3="k",IF(VLOOKUP($L15,invullijst!$A$10:$M$177,11,FALSE)=0," ",VLOOKUP($L15,invullijst!$A$10:$M$177,11,FALSE)),"")</f>
        <v/>
      </c>
      <c r="K15" s="101">
        <f>IF(VLOOKUP($L15,invullijst!$A$10:$M$218,4,FALSE)="","",VLOOKUP($L15,invullijst!$A$10:$M$218,4,FALSE))</f>
        <v>0</v>
      </c>
      <c r="L15" s="108"/>
      <c r="M15" s="188">
        <f>IF(VLOOKUP($L15,invullijst!$A$10:$M$177,2,FALSE)="","",VLOOKUP($L15,invullijst!$A$10:$M$177,2,FALSE))</f>
        <v>0</v>
      </c>
      <c r="N15" s="188"/>
      <c r="O15" s="102" t="str">
        <f>IF(VLOOKUP($L15,invullijst!$A$10:$M$177,8,FALSE)=0,"",VLOOKUP($L15,invullijst!$A$10:$M$177,8,FALSE))</f>
        <v/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80</v>
      </c>
      <c r="H16" s="68"/>
      <c r="I16" s="189" t="s">
        <v>76</v>
      </c>
      <c r="J16" s="190"/>
      <c r="K16" s="190"/>
      <c r="L16" s="190"/>
      <c r="M16" s="190"/>
      <c r="N16" s="191"/>
      <c r="O16" s="105">
        <f>SUM(O12:O15)</f>
        <v>235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IF($G$3="k",IF(VLOOKUP($D18,invullijst!$A$10:$M$177,11,FALSE)=0," ",VLOOKUP($D18,invullijst!$A$10:$M$177,11,FALSE)),"")</f>
        <v/>
      </c>
      <c r="C18" s="101">
        <f>IF(VLOOKUP(D18,invullijst!A$10:F$218,4,FALSE)="","",VLOOKUP(D18,invullijst!A$10:D$218,4,FALSE))</f>
        <v>0</v>
      </c>
      <c r="D18" s="106"/>
      <c r="E18" s="188">
        <f>IF(VLOOKUP($D18,invullijst!$A$10:$M$177,2,FALSE)="","",VLOOKUP($D18,invullijst!$A$10:$M$177,2,FALSE))</f>
        <v>0</v>
      </c>
      <c r="F18" s="188"/>
      <c r="G18" s="102" t="str">
        <f>IF(VLOOKUP($D18,invullijst!$A$10:$M$177,8,FALSE)=0,"",VLOOKUP($D18,invullijst!$A$10:$M$177,8,FALSE))</f>
        <v/>
      </c>
      <c r="H18" s="68"/>
      <c r="I18" s="100">
        <v>1</v>
      </c>
      <c r="J18" s="113" t="str">
        <f>IF($O$3="k",IF(VLOOKUP($L18,invullijst!$A$10:$M$177,11,FALSE)=0," ",VLOOKUP($L18,invullijst!$A$10:$M$177,11,FALSE)),"")</f>
        <v/>
      </c>
      <c r="K18" s="101">
        <f>IF(VLOOKUP($L18,invullijst!$A$10:$M$218,4,FALSE)="","",VLOOKUP($L18,invullijst!$A$10:$M$218,4,FALSE))</f>
        <v>0</v>
      </c>
      <c r="L18" s="106"/>
      <c r="M18" s="188">
        <f>IF(VLOOKUP($L18,invullijst!$A$10:$M$177,2,FALSE)="","",VLOOKUP($L18,invullijst!$A$10:$M$177,2,FALSE))</f>
        <v>0</v>
      </c>
      <c r="N18" s="188"/>
      <c r="O18" s="102" t="str">
        <f>IF(VLOOKUP($L18,invullijst!$A$10:$M$177,8,FALSE)=0,"",VLOOKUP($L18,invullijst!$A$10:$M$177,8,FALSE))</f>
        <v/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IF($G$3="k",IF(VLOOKUP($D19,invullijst!$A$10:$M$177,11,FALSE)=0," ",VLOOKUP($D19,invullijst!$A$10:$M$177,11,FALSE)),"")</f>
        <v/>
      </c>
      <c r="C19" s="101">
        <f>IF(VLOOKUP(D19,invullijst!A$10:F$218,4,FALSE)="","",VLOOKUP(D19,invullijst!A$10:D$218,4,FALSE))</f>
        <v>0</v>
      </c>
      <c r="D19" s="107"/>
      <c r="E19" s="188">
        <f>IF(VLOOKUP($D19,invullijst!$A$10:$M$177,2,FALSE)="","",VLOOKUP($D19,invullijst!$A$10:$M$177,2,FALSE))</f>
        <v>0</v>
      </c>
      <c r="F19" s="188"/>
      <c r="G19" s="102" t="str">
        <f>IF(VLOOKUP($D19,invullijst!$A$10:$M$177,8,FALSE)=0,"",VLOOKUP($D19,invullijst!$A$10:$M$177,8,FALSE))</f>
        <v/>
      </c>
      <c r="H19" s="68"/>
      <c r="I19" s="103">
        <v>2</v>
      </c>
      <c r="J19" s="113" t="str">
        <f>IF($O$3="k",IF(VLOOKUP($L19,invullijst!$A$10:$M$177,11,FALSE)=0," ",VLOOKUP($L19,invullijst!$A$10:$M$177,11,FALSE)),"")</f>
        <v/>
      </c>
      <c r="K19" s="101">
        <f>IF(VLOOKUP($L19,invullijst!$A$10:$M$218,4,FALSE)="","",VLOOKUP($L19,invullijst!$A$10:$M$218,4,FALSE))</f>
        <v>0</v>
      </c>
      <c r="L19" s="107"/>
      <c r="M19" s="188">
        <f>IF(VLOOKUP($L19,invullijst!$A$10:$M$177,2,FALSE)="","",VLOOKUP($L19,invullijst!$A$10:$M$177,2,FALSE))</f>
        <v>0</v>
      </c>
      <c r="N19" s="188"/>
      <c r="O19" s="102" t="str">
        <f>IF(VLOOKUP($L19,invullijst!$A$10:$M$177,8,FALSE)=0,"",VLOOKUP($L19,invullijst!$A$10:$M$177,8,FALSE))</f>
        <v/>
      </c>
    </row>
    <row r="20" spans="1:15" s="69" customFormat="1" ht="21" customHeight="1" thickBot="1" x14ac:dyDescent="0.25">
      <c r="A20" s="103">
        <v>3</v>
      </c>
      <c r="B20" s="113" t="str">
        <f>IF($G$3="k",IF(VLOOKUP($D20,invullijst!$A$10:$M$177,11,FALSE)=0," ",VLOOKUP($D20,invullijst!$A$10:$M$177,11,FALSE)),"")</f>
        <v/>
      </c>
      <c r="C20" s="101">
        <f>IF(VLOOKUP(D20,invullijst!A$10:F$218,4,FALSE)="","",VLOOKUP(D20,invullijst!A$10:D$218,4,FALSE))</f>
        <v>0</v>
      </c>
      <c r="D20" s="107"/>
      <c r="E20" s="188">
        <f>IF(VLOOKUP($D20,invullijst!$A$10:$M$177,2,FALSE)="","",VLOOKUP($D20,invullijst!$A$10:$M$177,2,FALSE))</f>
        <v>0</v>
      </c>
      <c r="F20" s="188"/>
      <c r="G20" s="102" t="str">
        <f>IF(VLOOKUP($D20,invullijst!$A$10:$M$177,8,FALSE)=0,"",VLOOKUP($D20,invullijst!$A$10:$M$177,8,FALSE))</f>
        <v/>
      </c>
      <c r="H20" s="68"/>
      <c r="I20" s="103">
        <v>3</v>
      </c>
      <c r="J20" s="113" t="str">
        <f>IF($O$3="k",IF(VLOOKUP($L20,invullijst!$A$10:$M$177,11,FALSE)=0," ",VLOOKUP($L20,invullijst!$A$10:$M$177,11,FALSE)),"")</f>
        <v/>
      </c>
      <c r="K20" s="101">
        <f>IF(VLOOKUP($L20,invullijst!$A$10:$M$218,4,FALSE)="","",VLOOKUP($L20,invullijst!$A$10:$M$218,4,FALSE))</f>
        <v>0</v>
      </c>
      <c r="L20" s="107"/>
      <c r="M20" s="188">
        <f>IF(VLOOKUP($L20,invullijst!$A$10:$M$177,2,FALSE)="","",VLOOKUP($L20,invullijst!$A$10:$M$177,2,FALSE))</f>
        <v>0</v>
      </c>
      <c r="N20" s="188"/>
      <c r="O20" s="102" t="str">
        <f>IF(VLOOKUP($L20,invullijst!$A$10:$M$177,8,FALSE)=0,"",VLOOKUP($L20,invullijst!$A$10:$M$177,8,FALSE))</f>
        <v/>
      </c>
    </row>
    <row r="21" spans="1:15" s="69" customFormat="1" ht="21" customHeight="1" thickBot="1" x14ac:dyDescent="0.25">
      <c r="A21" s="104">
        <v>4</v>
      </c>
      <c r="B21" s="113" t="str">
        <f>IF($G$3="k",IF(VLOOKUP($D21,invullijst!$A$10:$M$177,11,FALSE)=0," ",VLOOKUP($D21,invullijst!$A$10:$M$177,11,FALSE)),"")</f>
        <v/>
      </c>
      <c r="C21" s="101">
        <f>IF(VLOOKUP(D21,invullijst!A$10:F$218,4,FALSE)="","",VLOOKUP(D21,invullijst!A$10:D$218,4,FALSE))</f>
        <v>0</v>
      </c>
      <c r="D21" s="108"/>
      <c r="E21" s="188">
        <f>IF(VLOOKUP($D21,invullijst!$A$10:$M$177,2,FALSE)="","",VLOOKUP($D21,invullijst!$A$10:$M$177,2,FALSE))</f>
        <v>0</v>
      </c>
      <c r="F21" s="188"/>
      <c r="G21" s="102" t="str">
        <f>IF(VLOOKUP($D21,invullijst!$A$10:$M$177,8,FALSE)=0,"",VLOOKUP($D21,invullijst!$A$10:$M$177,8,FALSE))</f>
        <v/>
      </c>
      <c r="H21" s="68"/>
      <c r="I21" s="104">
        <v>4</v>
      </c>
      <c r="J21" s="113" t="str">
        <f>IF($O$3="k",IF(VLOOKUP($L21,invullijst!$A$10:$M$177,11,FALSE)=0," ",VLOOKUP($L21,invullijst!$A$10:$M$177,11,FALSE)),"")</f>
        <v/>
      </c>
      <c r="K21" s="101">
        <f>IF(VLOOKUP($L21,invullijst!$A$10:$M$218,4,FALSE)="","",VLOOKUP($L21,invullijst!$A$10:$M$218,4,FALSE))</f>
        <v>0</v>
      </c>
      <c r="L21" s="108"/>
      <c r="M21" s="188">
        <f>IF(VLOOKUP($L21,invullijst!$A$10:$M$177,2,FALSE)="","",VLOOKUP($L21,invullijst!$A$10:$M$177,2,FALSE))</f>
        <v>0</v>
      </c>
      <c r="N21" s="188"/>
      <c r="O21" s="102" t="str">
        <f>IF(VLOOKUP($L21,invullijst!$A$10:$M$177,8,FALSE)=0,"",VLOOKUP($L21,invullijst!$A$10:$M$177,8,FALSE))</f>
        <v/>
      </c>
    </row>
    <row r="22" spans="1:15" s="69" customFormat="1" ht="21" customHeight="1" thickBot="1" x14ac:dyDescent="0.25">
      <c r="A22" s="189" t="s">
        <v>123</v>
      </c>
      <c r="B22" s="190"/>
      <c r="C22" s="190"/>
      <c r="D22" s="190"/>
      <c r="E22" s="190"/>
      <c r="F22" s="191"/>
      <c r="G22" s="105"/>
      <c r="H22" s="68"/>
      <c r="I22" s="189" t="s">
        <v>123</v>
      </c>
      <c r="J22" s="190"/>
      <c r="K22" s="190"/>
      <c r="L22" s="190"/>
      <c r="M22" s="190"/>
      <c r="N22" s="191"/>
      <c r="O22" s="10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IF($G$3="k",IF(VLOOKUP($D25,invullijst!$A$10:$M$177,11,FALSE)=0," ",VLOOKUP($D25,invullijst!$A$10:$M$177,11,FALSE)),"")</f>
        <v/>
      </c>
      <c r="C25" s="101" t="str">
        <f>IF(VLOOKUP(D25,invullijst!A$10:F$218,4,FALSE)="","",VLOOKUP(D25,invullijst!A$10:D$218,4,FALSE))</f>
        <v>65+</v>
      </c>
      <c r="D25" s="106">
        <v>307</v>
      </c>
      <c r="E25" s="188" t="str">
        <f>IF(VLOOKUP($D25,invullijst!$A$10:$M$177,2,FALSE)="","",VLOOKUP($D25,invullijst!$A$10:$M$177,2,FALSE))</f>
        <v>Bert van Engelen</v>
      </c>
      <c r="F25" s="188"/>
      <c r="G25" s="102">
        <f>IF(VLOOKUP($D25,invullijst!$A$10:$M$177,8,FALSE)=0,"",VLOOKUP($D25,invullijst!$A$10:$M$177,8,FALSE))</f>
        <v>93</v>
      </c>
      <c r="H25" s="68"/>
      <c r="I25" s="100">
        <v>1</v>
      </c>
      <c r="J25" s="113" t="str">
        <f>IF($O$3="k",IF(VLOOKUP($L25,invullijst!$A$10:$M$177,11,FALSE)=0," ",VLOOKUP($L25,invullijst!$A$10:$M$177,11,FALSE)),"")</f>
        <v/>
      </c>
      <c r="K25" s="101" t="str">
        <f>IF(VLOOKUP($L25,invullijst!$A$10:$M$218,4,FALSE)="","",VLOOKUP($L25,invullijst!$A$10:$M$218,4,FALSE))</f>
        <v>65+</v>
      </c>
      <c r="L25" s="106">
        <v>515</v>
      </c>
      <c r="M25" s="188" t="str">
        <f>IF(VLOOKUP($L25,invullijst!$A$10:$M$177,2,FALSE)="","",VLOOKUP($L25,invullijst!$A$10:$M$177,2,FALSE))</f>
        <v>Ilona Bergakker disp</v>
      </c>
      <c r="N25" s="188"/>
      <c r="O25" s="102">
        <f>IF(VLOOKUP($L25,invullijst!$A$10:$M$177,8,FALSE)=0,"",VLOOKUP($L25,invullijst!$A$10:$M$177,8,FALSE))</f>
        <v>89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IF($G$3="k",IF(VLOOKUP($D26,invullijst!$A$10:$M$177,11,FALSE)=0," ",VLOOKUP($D26,invullijst!$A$10:$M$177,11,FALSE)),"")</f>
        <v/>
      </c>
      <c r="C26" s="101" t="str">
        <f>IF(VLOOKUP(D26,invullijst!A$10:F$218,4,FALSE)="","",VLOOKUP(D26,invullijst!A$10:D$218,4,FALSE))</f>
        <v>65+</v>
      </c>
      <c r="D26" s="107">
        <v>310</v>
      </c>
      <c r="E26" s="188" t="str">
        <f>IF(VLOOKUP($D26,invullijst!$A$10:$M$177,2,FALSE)="","",VLOOKUP($D26,invullijst!$A$10:$M$177,2,FALSE))</f>
        <v>Tini Boom</v>
      </c>
      <c r="F26" s="188"/>
      <c r="G26" s="102">
        <f>IF(VLOOKUP($D26,invullijst!$A$10:$M$177,8,FALSE)=0,"",VLOOKUP($D26,invullijst!$A$10:$M$177,8,FALSE))</f>
        <v>93</v>
      </c>
      <c r="H26" s="68"/>
      <c r="I26" s="103">
        <v>2</v>
      </c>
      <c r="J26" s="113" t="str">
        <f>IF($O$3="k",IF(VLOOKUP($L26,invullijst!$A$10:$M$177,11,FALSE)=0," ",VLOOKUP($L26,invullijst!$A$10:$M$177,11,FALSE)),"")</f>
        <v/>
      </c>
      <c r="K26" s="101" t="str">
        <f>IF(VLOOKUP($L26,invullijst!$A$10:$M$218,4,FALSE)="","",VLOOKUP($L26,invullijst!$A$10:$M$218,4,FALSE))</f>
        <v>65+</v>
      </c>
      <c r="L26" s="107">
        <v>511</v>
      </c>
      <c r="M26" s="188" t="str">
        <f>IF(VLOOKUP($L26,invullijst!$A$10:$M$177,2,FALSE)="","",VLOOKUP($L26,invullijst!$A$10:$M$177,2,FALSE))</f>
        <v>Ton Stans</v>
      </c>
      <c r="N26" s="188"/>
      <c r="O26" s="102">
        <f>IF(VLOOKUP($L26,invullijst!$A$10:$M$177,8,FALSE)=0,"",VLOOKUP($L26,invullijst!$A$10:$M$177,8,FALSE))</f>
        <v>82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IF($G$3="k",IF(VLOOKUP($D27,invullijst!$A$10:$M$177,11,FALSE)=0," ",VLOOKUP($D27,invullijst!$A$10:$M$177,11,FALSE)),"")</f>
        <v/>
      </c>
      <c r="C27" s="101" t="str">
        <f>IF(VLOOKUP(D27,invullijst!A$10:F$218,4,FALSE)="","",VLOOKUP(D27,invullijst!A$10:D$218,4,FALSE))</f>
        <v>J</v>
      </c>
      <c r="D27" s="108">
        <v>312</v>
      </c>
      <c r="E27" s="188" t="str">
        <f>IF(VLOOKUP($D27,invullijst!$A$10:$M$177,2,FALSE)="","",VLOOKUP($D27,invullijst!$A$10:$M$177,2,FALSE))</f>
        <v>Floor de Jong</v>
      </c>
      <c r="F27" s="188"/>
      <c r="G27" s="102">
        <f>IF(VLOOKUP($D27,invullijst!$A$10:$M$177,8,FALSE)=0,"",VLOOKUP($D27,invullijst!$A$10:$M$177,8,FALSE))</f>
        <v>91</v>
      </c>
      <c r="H27" s="68"/>
      <c r="I27" s="103">
        <v>3</v>
      </c>
      <c r="J27" s="113" t="str">
        <f>IF($O$3="k",IF(VLOOKUP($L27,invullijst!$A$10:$M$177,11,FALSE)=0," ",VLOOKUP($L27,invullijst!$A$10:$M$177,11,FALSE)),"")</f>
        <v/>
      </c>
      <c r="K27" s="101" t="str">
        <f>IF(VLOOKUP($L27,invullijst!$A$10:$M$218,4,FALSE)="","",VLOOKUP($L27,invullijst!$A$10:$M$218,4,FALSE))</f>
        <v>65+</v>
      </c>
      <c r="L27" s="108">
        <v>509</v>
      </c>
      <c r="M27" s="188" t="str">
        <f>IF(VLOOKUP($L27,invullijst!$A$10:$M$177,2,FALSE)="","",VLOOKUP($L27,invullijst!$A$10:$M$177,2,FALSE))</f>
        <v>Adwan de Pinth</v>
      </c>
      <c r="N27" s="188"/>
      <c r="O27" s="102">
        <f>IF(VLOOKUP($L27,invullijst!$A$10:$M$177,8,FALSE)=0,"",VLOOKUP($L27,invullijst!$A$10:$M$177,8,FALSE))</f>
        <v>95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277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266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IF($G$3="k",IF(VLOOKUP($D30,invullijst!$A$10:$M$177,11,FALSE)=0," ",VLOOKUP($D30,invullijst!$A$10:$M$177,11,FALSE)),"")</f>
        <v/>
      </c>
      <c r="C30" s="101" t="str">
        <f>IF(VLOOKUP(D30,invullijst!A$10:F$218,4,FALSE)="","",VLOOKUP(D30,invullijst!A$10:D$218,4,FALSE))</f>
        <v>65+</v>
      </c>
      <c r="D30" s="106">
        <v>309</v>
      </c>
      <c r="E30" s="188" t="str">
        <f>IF(VLOOKUP($D30,invullijst!$A$10:$M$177,2,FALSE)="","",VLOOKUP($D30,invullijst!$A$10:$M$177,2,FALSE))</f>
        <v>René de Jong</v>
      </c>
      <c r="F30" s="188"/>
      <c r="G30" s="102">
        <f>IF(VLOOKUP($D30,invullijst!$A$10:$M$177,8,FALSE)=0,"",VLOOKUP($D30,invullijst!$A$10:$M$177,8,FALSE))</f>
        <v>94</v>
      </c>
      <c r="H30" s="68"/>
      <c r="I30" s="100">
        <v>1</v>
      </c>
      <c r="J30" s="113" t="str">
        <f>IF($O$3="k",IF(VLOOKUP($L30,invullijst!$A$10:$M$177,11,FALSE)=0," ",VLOOKUP($L30,invullijst!$A$10:$M$177,11,FALSE)),"")</f>
        <v/>
      </c>
      <c r="K30" s="101" t="str">
        <f>IF(VLOOKUP($L30,invullijst!$A$10:$M$218,4,FALSE)="","",VLOOKUP($L30,invullijst!$A$10:$M$218,4,FALSE))</f>
        <v>65+</v>
      </c>
      <c r="L30" s="106">
        <v>516</v>
      </c>
      <c r="M30" s="188" t="str">
        <f>IF(VLOOKUP($L30,invullijst!$A$10:$M$177,2,FALSE)="","",VLOOKUP($L30,invullijst!$A$10:$M$177,2,FALSE))</f>
        <v>Henry Bergakker disp</v>
      </c>
      <c r="N30" s="188"/>
      <c r="O30" s="102">
        <f>IF(VLOOKUP($L30,invullijst!$A$10:$M$177,8,FALSE)=0,"",VLOOKUP($L30,invullijst!$A$10:$M$177,8,FALSE))</f>
        <v>88</v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IF($G$3="k",IF(VLOOKUP($D31,invullijst!$A$10:$M$177,11,FALSE)=0," ",VLOOKUP($D31,invullijst!$A$10:$M$177,11,FALSE)),"")</f>
        <v/>
      </c>
      <c r="C31" s="101" t="str">
        <f>IF(VLOOKUP(D31,invullijst!A$10:F$218,4,FALSE)="","",VLOOKUP(D31,invullijst!A$10:D$218,4,FALSE))</f>
        <v>65+</v>
      </c>
      <c r="D31" s="107">
        <v>301</v>
      </c>
      <c r="E31" s="188" t="str">
        <f>IF(VLOOKUP($D31,invullijst!$A$10:$M$177,2,FALSE)="","",VLOOKUP($D31,invullijst!$A$10:$M$177,2,FALSE))</f>
        <v>Arjen van Assem disp</v>
      </c>
      <c r="F31" s="188"/>
      <c r="G31" s="102">
        <f>IF(VLOOKUP($D31,invullijst!$A$10:$M$177,8,FALSE)=0,"",VLOOKUP($D31,invullijst!$A$10:$M$177,8,FALSE))</f>
        <v>93</v>
      </c>
      <c r="H31" s="68"/>
      <c r="I31" s="103">
        <v>2</v>
      </c>
      <c r="J31" s="113" t="str">
        <f>IF($O$3="k",IF(VLOOKUP($L31,invullijst!$A$10:$M$177,11,FALSE)=0," ",VLOOKUP($L31,invullijst!$A$10:$M$177,11,FALSE)),"")</f>
        <v/>
      </c>
      <c r="K31" s="101" t="str">
        <f>IF(VLOOKUP($L31,invullijst!$A$10:$M$218,4,FALSE)="","",VLOOKUP($L31,invullijst!$A$10:$M$218,4,FALSE))</f>
        <v>65+</v>
      </c>
      <c r="L31" s="107">
        <v>514</v>
      </c>
      <c r="M31" s="188" t="str">
        <f>IF(VLOOKUP($L31,invullijst!$A$10:$M$177,2,FALSE)="","",VLOOKUP($L31,invullijst!$A$10:$M$177,2,FALSE))</f>
        <v>Toon Ophorst</v>
      </c>
      <c r="N31" s="188"/>
      <c r="O31" s="102">
        <f>IF(VLOOKUP($L31,invullijst!$A$10:$M$177,8,FALSE)=0,"",VLOOKUP($L31,invullijst!$A$10:$M$177,8,FALSE))</f>
        <v>75</v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IF($G$3="k",IF(VLOOKUP($D32,invullijst!$A$10:$M$177,11,FALSE)=0," ",VLOOKUP($D32,invullijst!$A$10:$M$177,11,FALSE)),"")</f>
        <v/>
      </c>
      <c r="C32" s="101">
        <f>IF(VLOOKUP(D32,invullijst!A$10:F$218,4,FALSE)="","",VLOOKUP(D32,invullijst!A$10:D$218,4,FALSE))</f>
        <v>0</v>
      </c>
      <c r="D32" s="108"/>
      <c r="E32" s="188">
        <f>IF(VLOOKUP($D32,invullijst!$A$10:$M$177,2,FALSE)="","",VLOOKUP($D32,invullijst!$A$10:$M$177,2,FALSE))</f>
        <v>0</v>
      </c>
      <c r="F32" s="188"/>
      <c r="G32" s="102" t="str">
        <f>IF(VLOOKUP($D32,invullijst!$A$10:$M$177,8,FALSE)=0,"",VLOOKUP($D32,invullijst!$A$10:$M$177,8,FALSE))</f>
        <v/>
      </c>
      <c r="H32" s="68"/>
      <c r="I32" s="103">
        <v>3</v>
      </c>
      <c r="J32" s="113" t="str">
        <f>IF($O$3="k",IF(VLOOKUP($L32,invullijst!$A$10:$M$177,11,FALSE)=0," ",VLOOKUP($L32,invullijst!$A$10:$M$177,11,FALSE)),"")</f>
        <v/>
      </c>
      <c r="K32" s="101" t="str">
        <f>IF(VLOOKUP($L32,invullijst!$A$10:$M$218,4,FALSE)="","",VLOOKUP($L32,invullijst!$A$10:$M$218,4,FALSE))</f>
        <v>65+</v>
      </c>
      <c r="L32" s="108">
        <v>505</v>
      </c>
      <c r="M32" s="188" t="str">
        <f>IF(VLOOKUP($L32,invullijst!$A$10:$M$177,2,FALSE)="","",VLOOKUP($L32,invullijst!$A$10:$M$177,2,FALSE))</f>
        <v>Leo Wagemakers</v>
      </c>
      <c r="N32" s="188"/>
      <c r="O32" s="102">
        <f>IF(VLOOKUP($L32,invullijst!$A$10:$M$177,8,FALSE)=0,"",VLOOKUP($L32,invullijst!$A$10:$M$177,8,FALSE))</f>
        <v>58</v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>
        <f>SUM(G30:G32)</f>
        <v>187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221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IF($G$3="k",IF(VLOOKUP($D35,invullijst!$A$10:$M$177,11,FALSE)=0," ",VLOOKUP($D35,invullijst!$A$10:$M$177,11,FALSE)),"")</f>
        <v/>
      </c>
      <c r="C35" s="101">
        <f>IF(VLOOKUP(D35,invullijst!A$10:F$218,4,FALSE)="","",VLOOKUP(D35,invullijst!A$10:D$218,4,FALSE))</f>
        <v>0</v>
      </c>
      <c r="D35" s="106"/>
      <c r="E35" s="188">
        <f>IF(VLOOKUP($D35,invullijst!$A$10:$M$177,2,FALSE)="","",VLOOKUP($D35,invullijst!$A$10:$M$177,2,FALSE))</f>
        <v>0</v>
      </c>
      <c r="F35" s="188"/>
      <c r="G35" s="102" t="str">
        <f>IF(VLOOKUP($D35,invullijst!$A$10:$M$177,8,FALSE)=0,"",VLOOKUP($D35,invullijst!$A$10:$M$177,8,FALSE))</f>
        <v/>
      </c>
      <c r="H35" s="68"/>
      <c r="I35" s="100">
        <v>1</v>
      </c>
      <c r="J35" s="113" t="str">
        <f>IF($O$3="k",IF(VLOOKUP($L35,invullijst!$A$10:$M$177,11,FALSE)=0," ",VLOOKUP($L35,invullijst!$A$10:$M$177,11,FALSE)),"")</f>
        <v/>
      </c>
      <c r="K35" s="101">
        <f>IF(VLOOKUP($L35,invullijst!$A$10:$M$218,4,FALSE)="","",VLOOKUP($L35,invullijst!$A$10:$M$218,4,FALSE))</f>
        <v>0</v>
      </c>
      <c r="L35" s="106"/>
      <c r="M35" s="196">
        <f>IF(VLOOKUP($L35,invullijst!$A$10:$M$177,2,FALSE)="","",VLOOKUP($L35,invullijst!$A$10:$M$177,2,FALSE))</f>
        <v>0</v>
      </c>
      <c r="N35" s="197"/>
      <c r="O35" s="102" t="str">
        <f>IF(VLOOKUP($L35,invullijst!$A$10:$M$177,8,FALSE)=0,"",VLOOKUP($L35,invullijst!$A$10:$M$177,8,FALSE))</f>
        <v/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IF($G$3="k",IF(VLOOKUP($D36,invullijst!$A$10:$M$177,11,FALSE)=0," ",VLOOKUP($D36,invullijst!$A$10:$M$177,11,FALSE)),"")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IF(VLOOKUP($D36,invullijst!$A$10:$M$177,8,FALSE)=0,"",VLOOKUP($D36,invullijst!$A$10:$M$177,8,FALSE))</f>
        <v/>
      </c>
      <c r="H36" s="68"/>
      <c r="I36" s="103">
        <v>2</v>
      </c>
      <c r="J36" s="113" t="str">
        <f>IF($O$3="k",IF(VLOOKUP($L36,invullijst!$A$10:$M$177,11,FALSE)=0," ",VLOOKUP($L36,invullijst!$A$10:$M$177,11,FALSE)),"")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IF(VLOOKUP($L36,invullijst!$A$10:$M$177,8,FALSE)=0,"",VLOOKUP($L36,invullijst!$A$10:$M$177,8,FALSE))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IF($G$3="k",IF(VLOOKUP($D37,invullijst!$A$10:$M$177,11,FALSE)=0," ",VLOOKUP($D37,invullijst!$A$10:$M$177,11,FALSE)),"")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IF(VLOOKUP($D37,invullijst!$A$10:$M$177,8,FALSE)=0,"",VLOOKUP($D37,invullijst!$A$10:$M$177,8,FALSE))</f>
        <v/>
      </c>
      <c r="H37" s="68"/>
      <c r="I37" s="103">
        <v>3</v>
      </c>
      <c r="J37" s="113" t="str">
        <f>IF($O$3="k",IF(VLOOKUP($L37,invullijst!$A$10:$M$177,11,FALSE)=0," ",VLOOKUP($L37,invullijst!$A$10:$M$177,11,FALSE)),"")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IF(VLOOKUP($L37,invullijst!$A$10:$M$177,8,FALSE)=0,"",VLOOKUP($L37,invullijst!$A$10:$M$177,8,FALSE))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0</v>
      </c>
      <c r="H38" s="68"/>
      <c r="I38" s="189" t="s">
        <v>81</v>
      </c>
      <c r="J38" s="190"/>
      <c r="K38" s="190"/>
      <c r="L38" s="190"/>
      <c r="M38" s="190"/>
      <c r="N38" s="191"/>
      <c r="O38" s="102">
        <f>SUM(O35:O37)</f>
        <v>0</v>
      </c>
    </row>
  </sheetData>
  <mergeCells count="63">
    <mergeCell ref="E8:F8"/>
    <mergeCell ref="M8:N8"/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7:F27"/>
    <mergeCell ref="M27:N27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O38"/>
  <sheetViews>
    <sheetView topLeftCell="A16" workbookViewId="0">
      <selection activeCell="Q27" sqref="Q27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45354</v>
      </c>
      <c r="N2" s="184"/>
      <c r="O2" s="185"/>
    </row>
    <row r="3" spans="1:15" s="67" customFormat="1" ht="38.25" customHeight="1" thickBot="1" x14ac:dyDescent="0.25">
      <c r="A3" s="116">
        <v>3</v>
      </c>
      <c r="B3" s="186" t="str">
        <f>IF(VLOOKUP(A3,invullijst!A1:F5,2,FALSE)="","",VLOOKUP(A3,invullijst!A1:F5,2,FALSE))</f>
        <v>O.L.V. Schuts Elshout</v>
      </c>
      <c r="C3" s="186"/>
      <c r="D3" s="186"/>
      <c r="E3" s="186"/>
      <c r="F3" s="186"/>
      <c r="G3" s="118"/>
      <c r="H3" s="68"/>
      <c r="I3" s="116">
        <v>2</v>
      </c>
      <c r="J3" s="186" t="str">
        <f>IF(VLOOKUP(I3,invullijst!A1:C5,2,FALSE)="","",VLOOKUP(I3,invullijst!A1:C5,2,FALSE))</f>
        <v>St. Crispinus &amp; Crispinianus Besoijen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IF($G$3="k",IF(VLOOKUP($D6,invullijst!$A$10:$M$177,11,FALSE)=0," ",VLOOKUP($D6,invullijst!$A$10:$M$177,11,FALSE)),"")</f>
        <v/>
      </c>
      <c r="C6" s="101" t="str">
        <f>IF(VLOOKUP(D6,invullijst!A$10:F$218,4,FALSE)="","",VLOOKUP(D6,invullijst!A$10:D$218,4,FALSE))</f>
        <v>vr</v>
      </c>
      <c r="D6" s="106">
        <v>302</v>
      </c>
      <c r="E6" s="188" t="str">
        <f>IF(VLOOKUP($D6,invullijst!$A$10:$M$177,2,FALSE)="","",VLOOKUP($D6,invullijst!$A$10:$M$177,2,FALSE))</f>
        <v>Freek de Jong</v>
      </c>
      <c r="F6" s="188"/>
      <c r="G6" s="102">
        <f>IF(VLOOKUP($D6,invullijst!$A$10:$M$177,9,FALSE)=0,"",VLOOKUP($D6,invullijst!$A$10:$M$177,9,FALSE))</f>
        <v>88</v>
      </c>
      <c r="H6" s="68"/>
      <c r="I6" s="100">
        <v>1</v>
      </c>
      <c r="J6" s="113" t="str">
        <f>IF($O$3="k",IF(VLOOKUP($L6,invullijst!$A$10:$M$177,11,FALSE)=0," ",VLOOKUP($L6,invullijst!$A$10:$M$177,11,FALSE)),"")</f>
        <v/>
      </c>
      <c r="K6" s="101" t="str">
        <f>IF(VLOOKUP($L6,invullijst!$A$10:$M$218,4,FALSE)="","",VLOOKUP($L6,invullijst!$A$10:$M$218,4,FALSE))</f>
        <v>vr</v>
      </c>
      <c r="L6" s="106">
        <v>201</v>
      </c>
      <c r="M6" s="188" t="str">
        <f>IF(VLOOKUP($L6,invullijst!$A$10:$M$177,2,FALSE)="","",VLOOKUP($L6,invullijst!$A$10:$M$177,2,FALSE))</f>
        <v>Sander Oome</v>
      </c>
      <c r="N6" s="188"/>
      <c r="O6" s="102">
        <f>IF(VLOOKUP($L6,invullijst!$A$10:$M$177,9,FALSE)=0,"",VLOOKUP($L6,invullijst!$A$10:$M$177,9,FALSE))</f>
        <v>92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IF($G$3="k",IF(VLOOKUP($D7,invullijst!$A$10:$M$177,11,FALSE)=0," ",VLOOKUP($D7,invullijst!$A$10:$M$177,11,FALSE)),"")</f>
        <v/>
      </c>
      <c r="C7" s="101" t="str">
        <f>IF(VLOOKUP(D7,invullijst!A$10:F$218,4,FALSE)="","",VLOOKUP(D7,invullijst!A$10:D$218,4,FALSE))</f>
        <v>vr</v>
      </c>
      <c r="D7" s="107">
        <v>311</v>
      </c>
      <c r="E7" s="188" t="str">
        <f>IF(VLOOKUP($D7,invullijst!$A$10:$M$177,2,FALSE)="","",VLOOKUP($D7,invullijst!$A$10:$M$177,2,FALSE))</f>
        <v>Ton Kolmans</v>
      </c>
      <c r="F7" s="188"/>
      <c r="G7" s="102">
        <f>IF(VLOOKUP($D7,invullijst!$A$10:$M$177,9,FALSE)=0,"",VLOOKUP($D7,invullijst!$A$10:$M$177,9,FALSE))</f>
        <v>86</v>
      </c>
      <c r="H7" s="68"/>
      <c r="I7" s="103">
        <v>2</v>
      </c>
      <c r="J7" s="113" t="str">
        <f>IF($O$3="k",IF(VLOOKUP($L7,invullijst!$A$10:$M$177,11,FALSE)=0," ",VLOOKUP($L7,invullijst!$A$10:$M$177,11,FALSE)),"")</f>
        <v/>
      </c>
      <c r="K7" s="101" t="str">
        <f>IF(VLOOKUP($L7,invullijst!$A$10:$M$218,4,FALSE)="","",VLOOKUP($L7,invullijst!$A$10:$M$218,4,FALSE))</f>
        <v>vr</v>
      </c>
      <c r="L7" s="107">
        <v>203</v>
      </c>
      <c r="M7" s="188" t="str">
        <f>IF(VLOOKUP($L7,invullijst!$A$10:$M$177,2,FALSE)="","",VLOOKUP($L7,invullijst!$A$10:$M$177,2,FALSE))</f>
        <v>Frank van den Houdt</v>
      </c>
      <c r="N7" s="188"/>
      <c r="O7" s="102">
        <f>IF(VLOOKUP($L7,invullijst!$A$10:$M$177,9,FALSE)=0,"",VLOOKUP($L7,invullijst!$A$10:$M$177,9,FALSE))</f>
        <v>85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IF($G$3="k",IF(VLOOKUP($D8,invullijst!$A$10:$M$177,11,FALSE)=0," ",VLOOKUP($D8,invullijst!$A$10:$M$177,11,FALSE)),"")</f>
        <v/>
      </c>
      <c r="C8" s="101" t="str">
        <f>IF(VLOOKUP(D8,invullijst!A$10:F$218,4,FALSE)="","",VLOOKUP(D8,invullijst!A$10:D$218,4,FALSE))</f>
        <v>vr</v>
      </c>
      <c r="D8" s="107">
        <v>306</v>
      </c>
      <c r="E8" s="188" t="str">
        <f>IF(VLOOKUP($D8,invullijst!$A$10:$M$177,2,FALSE)="","",VLOOKUP($D8,invullijst!$A$10:$M$177,2,FALSE))</f>
        <v>Ron Groot</v>
      </c>
      <c r="F8" s="188"/>
      <c r="G8" s="102">
        <f>IF(VLOOKUP($D8,invullijst!$A$10:$M$177,9,FALSE)=0,"",VLOOKUP($D8,invullijst!$A$10:$M$177,9,FALSE))</f>
        <v>84</v>
      </c>
      <c r="H8" s="68"/>
      <c r="I8" s="103">
        <v>3</v>
      </c>
      <c r="J8" s="113" t="str">
        <f>IF($O$3="k",IF(VLOOKUP($L8,invullijst!$A$10:$M$177,11,FALSE)=0," ",VLOOKUP($L8,invullijst!$A$10:$M$177,11,FALSE)),"")</f>
        <v/>
      </c>
      <c r="K8" s="101" t="str">
        <f>IF(VLOOKUP($L8,invullijst!$A$10:$M$218,4,FALSE)="","",VLOOKUP($L8,invullijst!$A$10:$M$218,4,FALSE))</f>
        <v>vr</v>
      </c>
      <c r="L8" s="107">
        <v>215</v>
      </c>
      <c r="M8" s="188" t="str">
        <f>IF(VLOOKUP($L8,invullijst!$A$10:$M$177,2,FALSE)="","",VLOOKUP($L8,invullijst!$A$10:$M$177,2,FALSE))</f>
        <v>Pieter Laghuwitz</v>
      </c>
      <c r="N8" s="188"/>
      <c r="O8" s="102">
        <f>IF(VLOOKUP($L8,invullijst!$A$10:$M$177,9,FALSE)=0,"",VLOOKUP($L8,invullijst!$A$10:$M$177,9,FALSE))</f>
        <v>83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IF($G$3="k",IF(VLOOKUP($D9,invullijst!$A$10:$M$177,11,FALSE)=0," ",VLOOKUP($D9,invullijst!$A$10:$M$177,11,FALSE)),"")</f>
        <v/>
      </c>
      <c r="C9" s="101" t="str">
        <f>IF(VLOOKUP(D9,invullijst!A$10:F$218,4,FALSE)="","",VLOOKUP(D9,invullijst!A$10:D$218,4,FALSE))</f>
        <v>vr</v>
      </c>
      <c r="D9" s="108">
        <v>305</v>
      </c>
      <c r="E9" s="188" t="str">
        <f>IF(VLOOKUP($D9,invullijst!$A$10:$M$177,2,FALSE)="","",VLOOKUP($D9,invullijst!$A$10:$M$177,2,FALSE))</f>
        <v>Johan Klerx</v>
      </c>
      <c r="F9" s="188"/>
      <c r="G9" s="102">
        <f>IF(VLOOKUP($D9,invullijst!$A$10:$M$177,9,FALSE)=0,"",VLOOKUP($D9,invullijst!$A$10:$M$177,9,FALSE))</f>
        <v>84</v>
      </c>
      <c r="H9" s="68"/>
      <c r="I9" s="104">
        <v>4</v>
      </c>
      <c r="J9" s="113" t="str">
        <f>IF($O$3="k",IF(VLOOKUP($L9,invullijst!$A$10:$M$177,11,FALSE)=0," ",VLOOKUP($L9,invullijst!$A$10:$M$177,11,FALSE)),"")</f>
        <v/>
      </c>
      <c r="K9" s="101" t="str">
        <f>IF(VLOOKUP($L9,invullijst!$A$10:$M$218,4,FALSE)="","",VLOOKUP($L9,invullijst!$A$10:$M$218,4,FALSE))</f>
        <v>vr</v>
      </c>
      <c r="L9" s="108">
        <v>209</v>
      </c>
      <c r="M9" s="188" t="str">
        <f>IF(VLOOKUP($L9,invullijst!$A$10:$M$177,2,FALSE)="","",VLOOKUP($L9,invullijst!$A$10:$M$177,2,FALSE))</f>
        <v>René van Kuijk</v>
      </c>
      <c r="N9" s="188"/>
      <c r="O9" s="102">
        <f>IF(VLOOKUP($L9,invullijst!$A$10:$M$177,9,FALSE)=0,"",VLOOKUP($L9,invullijst!$A$10:$M$177,9,FALSE))</f>
        <v>82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342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342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IF($G$3="k",IF(VLOOKUP($D12,invullijst!$A$10:$M$177,11,FALSE)=0," ",VLOOKUP($D12,invullijst!$A$10:$M$177,11,FALSE)),"")</f>
        <v/>
      </c>
      <c r="C12" s="101" t="str">
        <f>IF(VLOOKUP(D12,invullijst!A$10:F$218,4,FALSE)="","",VLOOKUP(D12,invullijst!A$10:D$218,4,FALSE))</f>
        <v>vr</v>
      </c>
      <c r="D12" s="106">
        <v>304</v>
      </c>
      <c r="E12" s="188" t="str">
        <f>IF(VLOOKUP($D12,invullijst!$A$10:$M$177,2,FALSE)="","",VLOOKUP($D12,invullijst!$A$10:$M$177,2,FALSE))</f>
        <v xml:space="preserve">Henk Bruurmijn </v>
      </c>
      <c r="F12" s="188"/>
      <c r="G12" s="102">
        <f>IF(VLOOKUP($D12,invullijst!$A$10:$M$177,9,FALSE)=0,"",VLOOKUP($D12,invullijst!$A$10:$M$177,9,FALSE))</f>
        <v>68</v>
      </c>
      <c r="H12" s="68"/>
      <c r="I12" s="100">
        <v>1</v>
      </c>
      <c r="J12" s="113" t="str">
        <f>IF($O$3="k",IF(VLOOKUP($L12,invullijst!$A$10:$M$177,11,FALSE)=0," ",VLOOKUP($L12,invullijst!$A$10:$M$177,11,FALSE)),"")</f>
        <v/>
      </c>
      <c r="K12" s="101" t="str">
        <f>IF(VLOOKUP($L12,invullijst!$A$10:$M$218,4,FALSE)="","",VLOOKUP($L12,invullijst!$A$10:$M$218,4,FALSE))</f>
        <v>vr</v>
      </c>
      <c r="L12" s="106">
        <v>205</v>
      </c>
      <c r="M12" s="188" t="str">
        <f>IF(VLOOKUP($L12,invullijst!$A$10:$M$177,2,FALSE)="","",VLOOKUP($L12,invullijst!$A$10:$M$177,2,FALSE))</f>
        <v>Jos v/d Snepscheut</v>
      </c>
      <c r="N12" s="188"/>
      <c r="O12" s="102">
        <f>IF(VLOOKUP($L12,invullijst!$A$10:$M$177,9,FALSE)=0,"",VLOOKUP($L12,invullijst!$A$10:$M$177,9,FALSE))</f>
        <v>82</v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IF($G$3="k",IF(VLOOKUP($D13,invullijst!$A$10:$M$177,11,FALSE)=0," ",VLOOKUP($D13,invullijst!$A$10:$M$177,11,FALSE)),"")</f>
        <v/>
      </c>
      <c r="C13" s="101">
        <f>IF(VLOOKUP(D13,invullijst!A$10:F$218,4,FALSE)="","",VLOOKUP(D13,invullijst!A$10:D$218,4,FALSE))</f>
        <v>0</v>
      </c>
      <c r="D13" s="107"/>
      <c r="E13" s="188">
        <f>IF(VLOOKUP($D13,invullijst!$A$10:$M$177,2,FALSE)="","",VLOOKUP($D13,invullijst!$A$10:$M$177,2,FALSE))</f>
        <v>0</v>
      </c>
      <c r="F13" s="188"/>
      <c r="G13" s="102" t="str">
        <f>IF(VLOOKUP($D13,invullijst!$A$10:$M$177,9,FALSE)=0,"",VLOOKUP($D13,invullijst!$A$10:$M$177,9,FALSE))</f>
        <v/>
      </c>
      <c r="H13" s="68"/>
      <c r="I13" s="103">
        <v>2</v>
      </c>
      <c r="J13" s="113" t="str">
        <f>IF($O$3="k",IF(VLOOKUP($L13,invullijst!$A$10:$M$177,11,FALSE)=0," ",VLOOKUP($L13,invullijst!$A$10:$M$177,11,FALSE)),"")</f>
        <v/>
      </c>
      <c r="K13" s="101" t="str">
        <f>IF(VLOOKUP($L13,invullijst!$A$10:$M$218,4,FALSE)="","",VLOOKUP($L13,invullijst!$A$10:$M$218,4,FALSE))</f>
        <v>vr</v>
      </c>
      <c r="L13" s="107">
        <v>208</v>
      </c>
      <c r="M13" s="188" t="str">
        <f>IF(VLOOKUP($L13,invullijst!$A$10:$M$177,2,FALSE)="","",VLOOKUP($L13,invullijst!$A$10:$M$177,2,FALSE))</f>
        <v>Erin van Hulten</v>
      </c>
      <c r="N13" s="188"/>
      <c r="O13" s="102">
        <f>IF(VLOOKUP($L13,invullijst!$A$10:$M$177,9,FALSE)=0,"",VLOOKUP($L13,invullijst!$A$10:$M$177,9,FALSE))</f>
        <v>81</v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IF($G$3="k",IF(VLOOKUP($D14,invullijst!$A$10:$M$177,11,FALSE)=0," ",VLOOKUP($D14,invullijst!$A$10:$M$177,11,FALSE)),"")</f>
        <v/>
      </c>
      <c r="C14" s="101">
        <f>IF(VLOOKUP(D14,invullijst!A$10:F$218,4,FALSE)="","",VLOOKUP(D14,invullijst!A$10:D$218,4,FALSE))</f>
        <v>0</v>
      </c>
      <c r="D14" s="107"/>
      <c r="E14" s="188">
        <f>IF(VLOOKUP($D14,invullijst!$A$10:$M$177,2,FALSE)="","",VLOOKUP($D14,invullijst!$A$10:$M$177,2,FALSE))</f>
        <v>0</v>
      </c>
      <c r="F14" s="188"/>
      <c r="G14" s="102" t="str">
        <f>IF(VLOOKUP($D14,invullijst!$A$10:$M$177,9,FALSE)=0,"",VLOOKUP($D14,invullijst!$A$10:$M$177,9,FALSE))</f>
        <v/>
      </c>
      <c r="H14" s="68"/>
      <c r="I14" s="103">
        <v>3</v>
      </c>
      <c r="J14" s="113" t="str">
        <f>IF($O$3="k",IF(VLOOKUP($L14,invullijst!$A$10:$M$177,11,FALSE)=0," ",VLOOKUP($L14,invullijst!$A$10:$M$177,11,FALSE)),"")</f>
        <v/>
      </c>
      <c r="K14" s="101" t="str">
        <f>IF(VLOOKUP($L14,invullijst!$A$10:$M$218,4,FALSE)="","",VLOOKUP($L14,invullijst!$A$10:$M$218,4,FALSE))</f>
        <v>vr</v>
      </c>
      <c r="L14" s="107">
        <v>204</v>
      </c>
      <c r="M14" s="188" t="str">
        <f>IF(VLOOKUP($L14,invullijst!$A$10:$M$177,2,FALSE)="","",VLOOKUP($L14,invullijst!$A$10:$M$177,2,FALSE))</f>
        <v>Harry de Louw</v>
      </c>
      <c r="N14" s="188"/>
      <c r="O14" s="102">
        <f>IF(VLOOKUP($L14,invullijst!$A$10:$M$177,9,FALSE)=0,"",VLOOKUP($L14,invullijst!$A$10:$M$177,9,FALSE))</f>
        <v>80</v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IF($G$3="k",IF(VLOOKUP($D15,invullijst!$A$10:$M$177,11,FALSE)=0," ",VLOOKUP($D15,invullijst!$A$10:$M$177,11,FALSE)),"")</f>
        <v/>
      </c>
      <c r="C15" s="101">
        <f>IF(VLOOKUP(D15,invullijst!A$10:F$218,4,FALSE)="","",VLOOKUP(D15,invullijst!A$10:D$218,4,FALSE))</f>
        <v>0</v>
      </c>
      <c r="D15" s="108"/>
      <c r="E15" s="188">
        <f>IF(VLOOKUP($D15,invullijst!$A$10:$M$177,2,FALSE)="","",VLOOKUP($D15,invullijst!$A$10:$M$177,2,FALSE))</f>
        <v>0</v>
      </c>
      <c r="F15" s="188"/>
      <c r="G15" s="102" t="str">
        <f>IF(VLOOKUP($D15,invullijst!$A$10:$M$177,9,FALSE)=0,"",VLOOKUP($D15,invullijst!$A$10:$M$177,9,FALSE))</f>
        <v/>
      </c>
      <c r="H15" s="68"/>
      <c r="I15" s="104">
        <v>4</v>
      </c>
      <c r="J15" s="113" t="str">
        <f>IF($O$3="k",IF(VLOOKUP($L15,invullijst!$A$10:$M$177,11,FALSE)=0," ",VLOOKUP($L15,invullijst!$A$10:$M$177,11,FALSE)),"")</f>
        <v/>
      </c>
      <c r="K15" s="101" t="str">
        <f>IF(VLOOKUP($L15,invullijst!$A$10:$M$218,4,FALSE)="","",VLOOKUP($L15,invullijst!$A$10:$M$218,4,FALSE))</f>
        <v>vr</v>
      </c>
      <c r="L15" s="108">
        <v>213</v>
      </c>
      <c r="M15" s="188" t="str">
        <f>IF(VLOOKUP($L15,invullijst!$A$10:$M$177,2,FALSE)="","",VLOOKUP($L15,invullijst!$A$10:$M$177,2,FALSE))</f>
        <v>Roland van Delft</v>
      </c>
      <c r="N15" s="188"/>
      <c r="O15" s="102">
        <f>IF(VLOOKUP($L15,invullijst!$A$10:$M$177,9,FALSE)=0,"",VLOOKUP($L15,invullijst!$A$10:$M$177,9,FALSE))</f>
        <v>77</v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68</v>
      </c>
      <c r="H16" s="68"/>
      <c r="I16" s="189" t="s">
        <v>76</v>
      </c>
      <c r="J16" s="190"/>
      <c r="K16" s="190"/>
      <c r="L16" s="190"/>
      <c r="M16" s="190"/>
      <c r="N16" s="191"/>
      <c r="O16" s="105">
        <f>SUM(O12:O15)</f>
        <v>320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IF($G$3="k",IF(VLOOKUP($D18,invullijst!$A$10:$M$177,11,FALSE)=0," ",VLOOKUP($D18,invullijst!$A$10:$M$177,11,FALSE)),"")</f>
        <v/>
      </c>
      <c r="C18" s="101"/>
      <c r="D18" s="106"/>
      <c r="E18" s="188"/>
      <c r="F18" s="188"/>
      <c r="G18" s="102"/>
      <c r="H18" s="68"/>
      <c r="I18" s="100">
        <v>1</v>
      </c>
      <c r="J18" s="113" t="str">
        <f>IF($O$3="k",IF(VLOOKUP($L18,invullijst!$A$10:$M$177,11,FALSE)=0," ",VLOOKUP($L18,invullijst!$A$10:$M$177,11,FALSE)),"")</f>
        <v/>
      </c>
      <c r="K18" s="101" t="str">
        <f>IF(VLOOKUP($L18,invullijst!$A$10:$M$218,4,FALSE)="","",VLOOKUP($L18,invullijst!$A$10:$M$218,4,FALSE))</f>
        <v>vr</v>
      </c>
      <c r="L18" s="106">
        <v>202</v>
      </c>
      <c r="M18" s="188" t="str">
        <f>IF(VLOOKUP($L18,invullijst!$A$10:$M$177,2,FALSE)="","",VLOOKUP($L18,invullijst!$A$10:$M$177,2,FALSE))</f>
        <v>Arco van Kuijk</v>
      </c>
      <c r="N18" s="188"/>
      <c r="O18" s="102">
        <f>IF(VLOOKUP($L18,invullijst!$A$10:$M$177,9,FALSE)=0,"",VLOOKUP($L18,invullijst!$A$10:$M$177,9,FALSE))</f>
        <v>60</v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IF($G$3="k",IF(VLOOKUP($D19,invullijst!$A$10:$M$177,11,FALSE)=0," ",VLOOKUP($D19,invullijst!$A$10:$M$177,11,FALSE)),"")</f>
        <v/>
      </c>
      <c r="C19" s="101"/>
      <c r="D19" s="107"/>
      <c r="E19" s="188" t="s">
        <v>141</v>
      </c>
      <c r="F19" s="188"/>
      <c r="G19" s="102">
        <v>86</v>
      </c>
      <c r="H19" s="68"/>
      <c r="I19" s="103">
        <v>2</v>
      </c>
      <c r="J19" s="113" t="str">
        <f>IF($O$3="k",IF(VLOOKUP($L19,invullijst!$A$10:$M$177,11,FALSE)=0," ",VLOOKUP($L19,invullijst!$A$10:$M$177,11,FALSE)),"")</f>
        <v/>
      </c>
      <c r="K19" s="101" t="str">
        <f>IF(VLOOKUP($L19,invullijst!$A$10:$M$218,4,FALSE)="","",VLOOKUP($L19,invullijst!$A$10:$M$218,4,FALSE))</f>
        <v>vr</v>
      </c>
      <c r="L19" s="107">
        <v>210</v>
      </c>
      <c r="M19" s="188" t="str">
        <f>IF(VLOOKUP($L19,invullijst!$A$10:$M$177,2,FALSE)="","",VLOOKUP($L19,invullijst!$A$10:$M$177,2,FALSE))</f>
        <v>Nick de Vaan</v>
      </c>
      <c r="N19" s="188"/>
      <c r="O19" s="102">
        <f>IF(VLOOKUP($L19,invullijst!$A$10:$M$177,9,FALSE)=0,"",VLOOKUP($L19,invullijst!$A$10:$M$177,9,FALSE))</f>
        <v>75</v>
      </c>
    </row>
    <row r="20" spans="1:15" s="69" customFormat="1" ht="21" customHeight="1" thickBot="1" x14ac:dyDescent="0.25">
      <c r="A20" s="103">
        <v>3</v>
      </c>
      <c r="B20" s="113" t="str">
        <f>IF($G$3="k",IF(VLOOKUP($D20,invullijst!$A$10:$M$177,11,FALSE)=0," ",VLOOKUP($D20,invullijst!$A$10:$M$177,11,FALSE)),"")</f>
        <v/>
      </c>
      <c r="C20" s="101"/>
      <c r="D20" s="107"/>
      <c r="E20" s="188"/>
      <c r="F20" s="188"/>
      <c r="G20" s="102"/>
      <c r="H20" s="68"/>
      <c r="I20" s="103">
        <v>3</v>
      </c>
      <c r="J20" s="113" t="str">
        <f>IF($O$3="k",IF(VLOOKUP($L20,invullijst!$A$10:$M$177,11,FALSE)=0," ",VLOOKUP($L20,invullijst!$A$10:$M$177,11,FALSE)),"")</f>
        <v/>
      </c>
      <c r="K20" s="101" t="str">
        <f>IF(VLOOKUP($L20,invullijst!$A$10:$M$218,4,FALSE)="","",VLOOKUP($L20,invullijst!$A$10:$M$218,4,FALSE))</f>
        <v>vr</v>
      </c>
      <c r="L20" s="107">
        <v>217</v>
      </c>
      <c r="M20" s="188" t="str">
        <f>IF(VLOOKUP($L20,invullijst!$A$10:$M$177,2,FALSE)="","",VLOOKUP($L20,invullijst!$A$10:$M$177,2,FALSE))</f>
        <v>Jānis Jākobsons</v>
      </c>
      <c r="N20" s="188"/>
      <c r="O20" s="102">
        <f>IF(VLOOKUP($L20,invullijst!$A$10:$M$177,9,FALSE)=0,"",VLOOKUP($L20,invullijst!$A$10:$M$177,9,FALSE))</f>
        <v>79</v>
      </c>
    </row>
    <row r="21" spans="1:15" s="69" customFormat="1" ht="21" customHeight="1" thickBot="1" x14ac:dyDescent="0.25">
      <c r="A21" s="104">
        <v>4</v>
      </c>
      <c r="B21" s="113" t="str">
        <f>IF($G$3="k",IF(VLOOKUP($D21,invullijst!$A$10:$M$177,11,FALSE)=0," ",VLOOKUP($D21,invullijst!$A$10:$M$177,11,FALSE)),"")</f>
        <v/>
      </c>
      <c r="C21" s="101"/>
      <c r="D21" s="108"/>
      <c r="E21" s="188"/>
      <c r="F21" s="188"/>
      <c r="G21" s="102"/>
      <c r="H21" s="68"/>
      <c r="I21" s="104">
        <v>4</v>
      </c>
      <c r="J21" s="113" t="str">
        <f>IF($O$3="k",IF(VLOOKUP($L21,invullijst!$A$10:$M$177,11,FALSE)=0," ",VLOOKUP($L21,invullijst!$A$10:$M$177,11,FALSE)),"")</f>
        <v/>
      </c>
      <c r="K21" s="101">
        <f>IF(VLOOKUP($L21,invullijst!$A$10:$M$218,4,FALSE)="","",VLOOKUP($L21,invullijst!$A$10:$M$218,4,FALSE))</f>
        <v>0</v>
      </c>
      <c r="L21" s="108"/>
      <c r="M21" s="188">
        <f>IF(VLOOKUP($L21,invullijst!$A$10:$M$177,2,FALSE)="","",VLOOKUP($L21,invullijst!$A$10:$M$177,2,FALSE))</f>
        <v>0</v>
      </c>
      <c r="N21" s="188"/>
      <c r="O21" s="102" t="str">
        <f>IF(VLOOKUP($L21,invullijst!$A$10:$M$177,9,FALSE)=0,"",VLOOKUP($L21,invullijst!$A$10:$M$177,9,FALSE))</f>
        <v/>
      </c>
    </row>
    <row r="22" spans="1:15" s="69" customFormat="1" ht="21" customHeight="1" thickBot="1" x14ac:dyDescent="0.25">
      <c r="A22" s="189" t="s">
        <v>124</v>
      </c>
      <c r="B22" s="190"/>
      <c r="C22" s="190"/>
      <c r="D22" s="190"/>
      <c r="E22" s="190"/>
      <c r="F22" s="191"/>
      <c r="G22" s="105"/>
      <c r="H22" s="68"/>
      <c r="I22" s="189" t="s">
        <v>123</v>
      </c>
      <c r="J22" s="190"/>
      <c r="K22" s="190"/>
      <c r="L22" s="190"/>
      <c r="M22" s="190"/>
      <c r="N22" s="191"/>
      <c r="O22" s="10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IF($G$3="k",IF(VLOOKUP($D25,invullijst!$A$10:$M$177,11,FALSE)=0," ",VLOOKUP($D25,invullijst!$A$10:$M$177,11,FALSE)),"")</f>
        <v/>
      </c>
      <c r="C25" s="101" t="str">
        <f>IF(VLOOKUP(D25,invullijst!A$10:F$218,4,FALSE)="","",VLOOKUP(D25,invullijst!A$10:D$218,4,FALSE))</f>
        <v>65+</v>
      </c>
      <c r="D25" s="106">
        <v>310</v>
      </c>
      <c r="E25" s="188" t="str">
        <f>IF(VLOOKUP($D25,invullijst!$A$10:$M$177,2,FALSE)="","",VLOOKUP($D25,invullijst!$A$10:$M$177,2,FALSE))</f>
        <v>Tini Boom</v>
      </c>
      <c r="F25" s="188"/>
      <c r="G25" s="102">
        <f>IF(VLOOKUP($D25,invullijst!$A$10:$M$177,9,FALSE)=0,"",VLOOKUP($D25,invullijst!$A$10:$M$177,9,FALSE))</f>
        <v>94</v>
      </c>
      <c r="H25" s="68"/>
      <c r="I25" s="100">
        <v>1</v>
      </c>
      <c r="J25" s="113" t="str">
        <f>IF($O$3="k",IF(VLOOKUP($L25,invullijst!$A$10:$M$177,11,FALSE)=0," ",VLOOKUP($L25,invullijst!$A$10:$M$177,11,FALSE)),"")</f>
        <v/>
      </c>
      <c r="K25" s="101" t="str">
        <f>IF(VLOOKUP($L25,invullijst!$A$10:$M$218,4,FALSE)="","",VLOOKUP($L25,invullijst!$A$10:$M$218,4,FALSE))</f>
        <v>65+</v>
      </c>
      <c r="L25" s="106">
        <v>212</v>
      </c>
      <c r="M25" s="188" t="str">
        <f>IF(VLOOKUP($L25,invullijst!$A$10:$M$177,2,FALSE)="","",VLOOKUP($L25,invullijst!$A$10:$M$177,2,FALSE))</f>
        <v>René Duquesnoy</v>
      </c>
      <c r="N25" s="188"/>
      <c r="O25" s="102">
        <f>IF(VLOOKUP($L25,invullijst!$A$10:$M$177,9,FALSE)=0,"",VLOOKUP($L25,invullijst!$A$10:$M$177,9,FALSE))</f>
        <v>87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IF($G$3="k",IF(VLOOKUP($D26,invullijst!$A$10:$M$177,11,FALSE)=0," ",VLOOKUP($D26,invullijst!$A$10:$M$177,11,FALSE)),"")</f>
        <v/>
      </c>
      <c r="C26" s="101" t="str">
        <f>IF(VLOOKUP(D26,invullijst!A$10:F$218,4,FALSE)="","",VLOOKUP(D26,invullijst!A$10:D$218,4,FALSE))</f>
        <v>65+</v>
      </c>
      <c r="D26" s="107">
        <v>307</v>
      </c>
      <c r="E26" s="188" t="str">
        <f>IF(VLOOKUP($D26,invullijst!$A$10:$M$177,2,FALSE)="","",VLOOKUP($D26,invullijst!$A$10:$M$177,2,FALSE))</f>
        <v>Bert van Engelen</v>
      </c>
      <c r="F26" s="188"/>
      <c r="G26" s="102">
        <f>IF(VLOOKUP($D26,invullijst!$A$10:$M$177,9,FALSE)=0,"",VLOOKUP($D26,invullijst!$A$10:$M$177,9,FALSE))</f>
        <v>93</v>
      </c>
      <c r="H26" s="68"/>
      <c r="I26" s="103">
        <v>2</v>
      </c>
      <c r="J26" s="113" t="str">
        <f>IF($O$3="k",IF(VLOOKUP($L26,invullijst!$A$10:$M$177,11,FALSE)=0," ",VLOOKUP($L26,invullijst!$A$10:$M$177,11,FALSE)),"")</f>
        <v/>
      </c>
      <c r="K26" s="101" t="str">
        <f>IF(VLOOKUP($L26,invullijst!$A$10:$M$218,4,FALSE)="","",VLOOKUP($L26,invullijst!$A$10:$M$218,4,FALSE))</f>
        <v>65+</v>
      </c>
      <c r="L26" s="107">
        <v>211</v>
      </c>
      <c r="M26" s="188" t="str">
        <f>IF(VLOOKUP($L26,invullijst!$A$10:$M$177,2,FALSE)="","",VLOOKUP($L26,invullijst!$A$10:$M$177,2,FALSE))</f>
        <v>Ad van den houdt</v>
      </c>
      <c r="N26" s="188"/>
      <c r="O26" s="102">
        <f>IF(VLOOKUP($L26,invullijst!$A$10:$M$177,9,FALSE)=0,"",VLOOKUP($L26,invullijst!$A$10:$M$177,9,FALSE))</f>
        <v>90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IF($G$3="k",IF(VLOOKUP($D27,invullijst!$A$10:$M$177,11,FALSE)=0," ",VLOOKUP($D27,invullijst!$A$10:$M$177,11,FALSE)),"")</f>
        <v/>
      </c>
      <c r="C27" s="101" t="str">
        <f>IF(VLOOKUP(D27,invullijst!A$10:F$218,4,FALSE)="","",VLOOKUP(D27,invullijst!A$10:D$218,4,FALSE))</f>
        <v>J</v>
      </c>
      <c r="D27" s="108">
        <v>312</v>
      </c>
      <c r="E27" s="188" t="str">
        <f>IF(VLOOKUP($D27,invullijst!$A$10:$M$177,2,FALSE)="","",VLOOKUP($D27,invullijst!$A$10:$M$177,2,FALSE))</f>
        <v>Floor de Jong</v>
      </c>
      <c r="F27" s="188"/>
      <c r="G27" s="102">
        <f>IF(VLOOKUP($D27,invullijst!$A$10:$M$177,9,FALSE)=0,"",VLOOKUP($D27,invullijst!$A$10:$M$177,9,FALSE))</f>
        <v>90</v>
      </c>
      <c r="H27" s="68"/>
      <c r="I27" s="103">
        <v>3</v>
      </c>
      <c r="J27" s="113" t="str">
        <f>IF($O$3="k",IF(VLOOKUP($L27,invullijst!$A$10:$M$177,11,FALSE)=0," ",VLOOKUP($L27,invullijst!$A$10:$M$177,11,FALSE)),"")</f>
        <v/>
      </c>
      <c r="K27" s="101" t="str">
        <f>IF(VLOOKUP($L27,invullijst!$A$10:$M$218,4,FALSE)="","",VLOOKUP($L27,invullijst!$A$10:$M$218,4,FALSE))</f>
        <v>65+</v>
      </c>
      <c r="L27" s="108">
        <v>214</v>
      </c>
      <c r="M27" s="188" t="str">
        <f>IF(VLOOKUP($L27,invullijst!$A$10:$M$177,2,FALSE)="","",VLOOKUP($L27,invullijst!$A$10:$M$177,2,FALSE))</f>
        <v>André de Vaan</v>
      </c>
      <c r="N27" s="188"/>
      <c r="O27" s="102">
        <f>IF(VLOOKUP($L27,invullijst!$A$10:$M$177,9,FALSE)=0,"",VLOOKUP($L27,invullijst!$A$10:$M$177,9,FALSE))</f>
        <v>96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277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273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IF($G$3="k",IF(VLOOKUP($D30,invullijst!$A$10:$M$177,11,FALSE)=0," ",VLOOKUP($D30,invullijst!$A$10:$M$177,11,FALSE)),"")</f>
        <v/>
      </c>
      <c r="C30" s="101" t="str">
        <f>IF(VLOOKUP(D30,invullijst!A$10:F$218,4,FALSE)="","",VLOOKUP(D30,invullijst!A$10:D$218,4,FALSE))</f>
        <v>65+</v>
      </c>
      <c r="D30" s="106">
        <v>309</v>
      </c>
      <c r="E30" s="188" t="str">
        <f>IF(VLOOKUP($D30,invullijst!$A$10:$M$177,2,FALSE)="","",VLOOKUP($D30,invullijst!$A$10:$M$177,2,FALSE))</f>
        <v>René de Jong</v>
      </c>
      <c r="F30" s="188"/>
      <c r="G30" s="102">
        <f>IF(VLOOKUP($D30,invullijst!$A$10:$M$177,9,FALSE)=0,"",VLOOKUP($D30,invullijst!$A$10:$M$177,9,FALSE))</f>
        <v>93</v>
      </c>
      <c r="H30" s="68"/>
      <c r="I30" s="100">
        <v>1</v>
      </c>
      <c r="J30" s="113" t="str">
        <f>IF($O$3="k",IF(VLOOKUP($L30,invullijst!$A$10:$M$177,11,FALSE)=0," ",VLOOKUP($L30,invullijst!$A$10:$M$177,11,FALSE)),"")</f>
        <v/>
      </c>
      <c r="K30" s="101">
        <f>IF(VLOOKUP($L30,invullijst!$A$10:$M$218,4,FALSE)="","",VLOOKUP($L30,invullijst!$A$10:$M$218,4,FALSE))</f>
        <v>0</v>
      </c>
      <c r="L30" s="106"/>
      <c r="M30" s="188">
        <f>IF(VLOOKUP($L30,invullijst!$A$10:$M$177,2,FALSE)="","",VLOOKUP($L30,invullijst!$A$10:$M$177,2,FALSE))</f>
        <v>0</v>
      </c>
      <c r="N30" s="188"/>
      <c r="O30" s="102" t="str">
        <f>IF(VLOOKUP($L30,invullijst!$A$10:$M$177,9,FALSE)=0,"",VLOOKUP($L30,invullijst!$A$10:$M$177,9,FALSE))</f>
        <v/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IF($G$3="k",IF(VLOOKUP($D31,invullijst!$A$10:$M$177,11,FALSE)=0," ",VLOOKUP($D31,invullijst!$A$10:$M$177,11,FALSE)),"")</f>
        <v/>
      </c>
      <c r="C31" s="101" t="str">
        <f>IF(VLOOKUP(D31,invullijst!A$10:F$218,4,FALSE)="","",VLOOKUP(D31,invullijst!A$10:D$218,4,FALSE))</f>
        <v>65+</v>
      </c>
      <c r="D31" s="107">
        <v>301</v>
      </c>
      <c r="E31" s="188" t="str">
        <f>IF(VLOOKUP($D31,invullijst!$A$10:$M$177,2,FALSE)="","",VLOOKUP($D31,invullijst!$A$10:$M$177,2,FALSE))</f>
        <v>Arjen van Assem disp</v>
      </c>
      <c r="F31" s="188"/>
      <c r="G31" s="102">
        <f>IF(VLOOKUP($D31,invullijst!$A$10:$M$177,9,FALSE)=0,"",VLOOKUP($D31,invullijst!$A$10:$M$177,9,FALSE))</f>
        <v>89</v>
      </c>
      <c r="H31" s="68"/>
      <c r="I31" s="103">
        <v>2</v>
      </c>
      <c r="J31" s="113" t="str">
        <f>IF($O$3="k",IF(VLOOKUP($L31,invullijst!$A$10:$M$177,11,FALSE)=0," ",VLOOKUP($L31,invullijst!$A$10:$M$177,11,FALSE)),"")</f>
        <v/>
      </c>
      <c r="K31" s="101">
        <f>IF(VLOOKUP($L31,invullijst!$A$10:$M$218,4,FALSE)="","",VLOOKUP($L31,invullijst!$A$10:$M$218,4,FALSE))</f>
        <v>0</v>
      </c>
      <c r="L31" s="107"/>
      <c r="M31" s="188">
        <f>IF(VLOOKUP($L31,invullijst!$A$10:$M$177,2,FALSE)="","",VLOOKUP($L31,invullijst!$A$10:$M$177,2,FALSE))</f>
        <v>0</v>
      </c>
      <c r="N31" s="188"/>
      <c r="O31" s="102" t="str">
        <f>IF(VLOOKUP($L31,invullijst!$A$10:$M$177,9,FALSE)=0,"",VLOOKUP($L31,invullijst!$A$10:$M$177,9,FALSE))</f>
        <v/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IF($G$3="k",IF(VLOOKUP($D32,invullijst!$A$10:$M$177,11,FALSE)=0," ",VLOOKUP($D32,invullijst!$A$10:$M$177,11,FALSE)),"")</f>
        <v/>
      </c>
      <c r="C32" s="101">
        <f>IF(VLOOKUP(D32,invullijst!A$10:F$218,4,FALSE)="","",VLOOKUP(D32,invullijst!A$10:D$218,4,FALSE))</f>
        <v>0</v>
      </c>
      <c r="D32" s="108"/>
      <c r="E32" s="188">
        <f>IF(VLOOKUP($D32,invullijst!$A$10:$M$177,2,FALSE)="","",VLOOKUP($D32,invullijst!$A$10:$M$177,2,FALSE))</f>
        <v>0</v>
      </c>
      <c r="F32" s="188"/>
      <c r="G32" s="102" t="str">
        <f>IF(VLOOKUP($D32,invullijst!$A$10:$M$177,9,FALSE)=0,"",VLOOKUP($D32,invullijst!$A$10:$M$177,9,FALSE))</f>
        <v/>
      </c>
      <c r="H32" s="68"/>
      <c r="I32" s="103">
        <v>3</v>
      </c>
      <c r="J32" s="113" t="str">
        <f>IF($O$3="k",IF(VLOOKUP($L32,invullijst!$A$10:$M$177,11,FALSE)=0," ",VLOOKUP($L32,invullijst!$A$10:$M$177,11,FALSE)),"")</f>
        <v/>
      </c>
      <c r="K32" s="101">
        <f>IF(VLOOKUP($L32,invullijst!$A$10:$M$218,4,FALSE)="","",VLOOKUP($L32,invullijst!$A$10:$M$218,4,FALSE))</f>
        <v>0</v>
      </c>
      <c r="L32" s="108"/>
      <c r="M32" s="188">
        <f>IF(VLOOKUP($L32,invullijst!$A$10:$M$177,2,FALSE)="","",VLOOKUP($L32,invullijst!$A$10:$M$177,2,FALSE))</f>
        <v>0</v>
      </c>
      <c r="N32" s="188"/>
      <c r="O32" s="102" t="str">
        <f>IF(VLOOKUP($L32,invullijst!$A$10:$M$177,9,FALSE)=0,"",VLOOKUP($L32,invullijst!$A$10:$M$177,9,FALSE))</f>
        <v/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>
        <f>SUM(G30:G32)</f>
        <v>182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0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IF($G$3="k",IF(VLOOKUP($D35,invullijst!$A$10:$M$177,11,FALSE)=0," ",VLOOKUP($D35,invullijst!$A$10:$M$177,11,FALSE)),"")</f>
        <v/>
      </c>
      <c r="C35" s="101">
        <f>IF(VLOOKUP(D35,invullijst!A$10:F$218,4,FALSE)="","",VLOOKUP(D35,invullijst!A$10:D$218,4,FALSE))</f>
        <v>0</v>
      </c>
      <c r="D35" s="106"/>
      <c r="E35" s="188">
        <f>IF(VLOOKUP($D35,invullijst!$A$10:$M$177,2,FALSE)="","",VLOOKUP($D35,invullijst!$A$10:$M$177,2,FALSE))</f>
        <v>0</v>
      </c>
      <c r="F35" s="188"/>
      <c r="G35" s="102" t="str">
        <f>IF(VLOOKUP($D35,invullijst!$A$10:$M$177,9,FALSE)=0,"",VLOOKUP($D35,invullijst!$A$10:$M$177,9,FALSE))</f>
        <v/>
      </c>
      <c r="H35" s="68"/>
      <c r="I35" s="100">
        <v>1</v>
      </c>
      <c r="J35" s="113" t="str">
        <f>IF($O$3="k",IF(VLOOKUP($L35,invullijst!$A$10:$M$177,11,FALSE)=0," ",VLOOKUP($L35,invullijst!$A$10:$M$177,11,FALSE)),"")</f>
        <v/>
      </c>
      <c r="K35" s="101">
        <f>IF(VLOOKUP($L35,invullijst!$A$10:$M$218,4,FALSE)="","",VLOOKUP($L35,invullijst!$A$10:$M$218,4,FALSE))</f>
        <v>0</v>
      </c>
      <c r="L35" s="106"/>
      <c r="M35" s="196">
        <f>IF(VLOOKUP($L35,invullijst!$A$10:$M$177,2,FALSE)="","",VLOOKUP($L35,invullijst!$A$10:$M$177,2,FALSE))</f>
        <v>0</v>
      </c>
      <c r="N35" s="197"/>
      <c r="O35" s="102" t="str">
        <f>IF(VLOOKUP($L35,invullijst!$A$10:$M$177,9,FALSE)=0,"",VLOOKUP($L35,invullijst!$A$10:$M$177,9,FALSE))</f>
        <v/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IF($G$3="k",IF(VLOOKUP($D36,invullijst!$A$10:$M$177,11,FALSE)=0," ",VLOOKUP($D36,invullijst!$A$10:$M$177,11,FALSE)),"")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IF(VLOOKUP($D36,invullijst!$A$10:$M$177,9,FALSE)=0,"",VLOOKUP($D36,invullijst!$A$10:$M$177,9,FALSE))</f>
        <v/>
      </c>
      <c r="H36" s="68"/>
      <c r="I36" s="103">
        <v>2</v>
      </c>
      <c r="J36" s="113" t="str">
        <f>IF($O$3="k",IF(VLOOKUP($L36,invullijst!$A$10:$M$177,11,FALSE)=0," ",VLOOKUP($L36,invullijst!$A$10:$M$177,11,FALSE)),"")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IF(VLOOKUP($L36,invullijst!$A$10:$M$177,9,FALSE)=0,"",VLOOKUP($L36,invullijst!$A$10:$M$177,9,FALSE))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IF($G$3="k",IF(VLOOKUP($D37,invullijst!$A$10:$M$177,11,FALSE)=0," ",VLOOKUP($D37,invullijst!$A$10:$M$177,11,FALSE)),"")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IF(VLOOKUP($D37,invullijst!$A$10:$M$177,9,FALSE)=0,"",VLOOKUP($D37,invullijst!$A$10:$M$177,9,FALSE))</f>
        <v/>
      </c>
      <c r="H37" s="68"/>
      <c r="I37" s="103">
        <v>3</v>
      </c>
      <c r="J37" s="113" t="str">
        <f>IF($O$3="k",IF(VLOOKUP($L37,invullijst!$A$10:$M$177,11,FALSE)=0," ",VLOOKUP($L37,invullijst!$A$10:$M$177,11,FALSE)),"")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IF(VLOOKUP($L37,invullijst!$A$10:$M$177,9,FALSE)=0,"",VLOOKUP($L37,invullijst!$A$10:$M$177,9,FALSE))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0</v>
      </c>
      <c r="H38" s="68"/>
      <c r="I38" s="189" t="s">
        <v>81</v>
      </c>
      <c r="J38" s="190"/>
      <c r="K38" s="190"/>
      <c r="L38" s="190"/>
      <c r="M38" s="190"/>
      <c r="N38" s="191"/>
      <c r="O38" s="102">
        <f>SUM(O35:O37)</f>
        <v>0</v>
      </c>
    </row>
  </sheetData>
  <mergeCells count="63">
    <mergeCell ref="E8:F8"/>
    <mergeCell ref="M8:N8"/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7:F27"/>
    <mergeCell ref="M27:N27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</sheetPr>
  <dimension ref="A1:O38"/>
  <sheetViews>
    <sheetView workbookViewId="0">
      <selection activeCell="Q30" sqref="Q30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45354</v>
      </c>
      <c r="N2" s="184"/>
      <c r="O2" s="185"/>
    </row>
    <row r="3" spans="1:15" s="67" customFormat="1" ht="38.25" customHeight="1" thickBot="1" x14ac:dyDescent="0.25">
      <c r="A3" s="116">
        <v>1</v>
      </c>
      <c r="B3" s="186" t="str">
        <f>IF(VLOOKUP(A3,invullijst!A1:F5,2,FALSE)="","",VLOOKUP(A3,invullijst!A1:F5,2,FALSE))</f>
        <v>Sint Ambrosius Baardwijk</v>
      </c>
      <c r="C3" s="186"/>
      <c r="D3" s="186"/>
      <c r="E3" s="186"/>
      <c r="F3" s="186"/>
      <c r="G3" s="118"/>
      <c r="H3" s="68"/>
      <c r="I3" s="116">
        <v>4</v>
      </c>
      <c r="J3" s="186" t="str">
        <f>IF(VLOOKUP(I3,invullijst!A1:C5,2,FALSE)="","",VLOOKUP(I3,invullijst!A1:C5,2,FALSE))</f>
        <v>Sint Ambrosius Haarsteeg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IF($G$3="k",IF(VLOOKUP($D6,invullijst!$A$10:$M$177,11,FALSE)=0," ",VLOOKUP($D6,invullijst!$A$10:$M$177,11,FALSE)),"")</f>
        <v/>
      </c>
      <c r="C6" s="101" t="str">
        <f>IF(VLOOKUP(D6,invullijst!A$10:F$218,4,FALSE)="","",VLOOKUP(D6,invullijst!A$10:D$218,4,FALSE))</f>
        <v>vr</v>
      </c>
      <c r="D6" s="106">
        <v>102</v>
      </c>
      <c r="E6" s="188" t="str">
        <f>IF(VLOOKUP($D6,invullijst!$A$10:$M$177,2,FALSE)="","",VLOOKUP($D6,invullijst!$A$10:$M$177,2,FALSE))</f>
        <v>John de Jong</v>
      </c>
      <c r="F6" s="188"/>
      <c r="G6" s="102">
        <f>IF(VLOOKUP($D6,invullijst!$A$10:$M$177,9,FALSE)=0,"",VLOOKUP($D6,invullijst!$A$10:$M$177,9,FALSE))</f>
        <v>65</v>
      </c>
      <c r="H6" s="68"/>
      <c r="I6" s="100">
        <v>1</v>
      </c>
      <c r="J6" s="113" t="str">
        <f>IF($O$3="k",IF(VLOOKUP($L6,invullijst!$A$10:$M$177,11,FALSE)=0," ",VLOOKUP($L6,invullijst!$A$10:$M$177,11,FALSE)),"")</f>
        <v/>
      </c>
      <c r="K6" s="101" t="str">
        <f>IF(VLOOKUP($L6,invullijst!$A$10:$M$218,4,FALSE)="","",VLOOKUP($L6,invullijst!$A$10:$M$218,4,FALSE))</f>
        <v>vr</v>
      </c>
      <c r="L6" s="106">
        <v>405</v>
      </c>
      <c r="M6" s="188" t="str">
        <f>IF(VLOOKUP($L6,invullijst!$A$10:$M$177,2,FALSE)="","",VLOOKUP($L6,invullijst!$A$10:$M$177,2,FALSE))</f>
        <v>Jan de Vaan</v>
      </c>
      <c r="N6" s="188"/>
      <c r="O6" s="102">
        <f>IF(VLOOKUP($L6,invullijst!$A$10:$M$177,9,FALSE)=0,"",VLOOKUP($L6,invullijst!$A$10:$M$177,9,FALSE))</f>
        <v>81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IF($G$3="k",IF(VLOOKUP($D7,invullijst!$A$10:$M$177,11,FALSE)=0," ",VLOOKUP($D7,invullijst!$A$10:$M$177,11,FALSE)),"")</f>
        <v/>
      </c>
      <c r="C7" s="101" t="str">
        <f>IF(VLOOKUP(D7,invullijst!A$10:F$218,4,FALSE)="","",VLOOKUP(D7,invullijst!A$10:D$218,4,FALSE))</f>
        <v>vr</v>
      </c>
      <c r="D7" s="107">
        <v>105</v>
      </c>
      <c r="E7" s="188" t="str">
        <f>IF(VLOOKUP($D7,invullijst!$A$10:$M$177,2,FALSE)="","",VLOOKUP($D7,invullijst!$A$10:$M$177,2,FALSE))</f>
        <v>René Klijn</v>
      </c>
      <c r="F7" s="188"/>
      <c r="G7" s="102">
        <f>IF(VLOOKUP($D7,invullijst!$A$10:$M$177,9,FALSE)=0,"",VLOOKUP($D7,invullijst!$A$10:$M$177,9,FALSE))</f>
        <v>83</v>
      </c>
      <c r="H7" s="68"/>
      <c r="I7" s="103">
        <v>2</v>
      </c>
      <c r="J7" s="113" t="str">
        <f>IF($O$3="k",IF(VLOOKUP($L7,invullijst!$A$10:$M$177,11,FALSE)=0," ",VLOOKUP($L7,invullijst!$A$10:$M$177,11,FALSE)),"")</f>
        <v/>
      </c>
      <c r="K7" s="101" t="str">
        <f>IF(VLOOKUP($L7,invullijst!$A$10:$M$218,4,FALSE)="","",VLOOKUP($L7,invullijst!$A$10:$M$218,4,FALSE))</f>
        <v>vr</v>
      </c>
      <c r="L7" s="107">
        <v>406</v>
      </c>
      <c r="M7" s="188" t="str">
        <f>IF(VLOOKUP($L7,invullijst!$A$10:$M$177,2,FALSE)="","",VLOOKUP($L7,invullijst!$A$10:$M$177,2,FALSE))</f>
        <v>Jeroen van Oss</v>
      </c>
      <c r="N7" s="188"/>
      <c r="O7" s="102">
        <f>IF(VLOOKUP($L7,invullijst!$A$10:$M$177,9,FALSE)=0,"",VLOOKUP($L7,invullijst!$A$10:$M$177,9,FALSE))</f>
        <v>83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IF($G$3="k",IF(VLOOKUP($D8,invullijst!$A$10:$M$177,11,FALSE)=0," ",VLOOKUP($D8,invullijst!$A$10:$M$177,11,FALSE)),"")</f>
        <v/>
      </c>
      <c r="C8" s="101" t="str">
        <f>IF(VLOOKUP(D8,invullijst!A$10:F$218,4,FALSE)="","",VLOOKUP(D8,invullijst!A$10:D$218,4,FALSE))</f>
        <v>vr</v>
      </c>
      <c r="D8" s="107">
        <v>106</v>
      </c>
      <c r="E8" s="188" t="str">
        <f>IF(VLOOKUP($D8,invullijst!$A$10:$M$177,2,FALSE)="","",VLOOKUP($D8,invullijst!$A$10:$M$177,2,FALSE))</f>
        <v>René Pullens</v>
      </c>
      <c r="F8" s="188"/>
      <c r="G8" s="102">
        <f>IF(VLOOKUP($D8,invullijst!$A$10:$M$177,9,FALSE)=0,"",VLOOKUP($D8,invullijst!$A$10:$M$177,9,FALSE))</f>
        <v>79</v>
      </c>
      <c r="H8" s="68"/>
      <c r="I8" s="103">
        <v>3</v>
      </c>
      <c r="J8" s="113" t="str">
        <f>IF($O$3="k",IF(VLOOKUP($L8,invullijst!$A$10:$M$177,11,FALSE)=0," ",VLOOKUP($L8,invullijst!$A$10:$M$177,11,FALSE)),"")</f>
        <v/>
      </c>
      <c r="K8" s="101" t="str">
        <f>IF(VLOOKUP($L8,invullijst!$A$10:$M$218,4,FALSE)="","",VLOOKUP($L8,invullijst!$A$10:$M$218,4,FALSE))</f>
        <v>vr</v>
      </c>
      <c r="L8" s="107">
        <v>408</v>
      </c>
      <c r="M8" s="188" t="str">
        <f>IF(VLOOKUP($L8,invullijst!$A$10:$M$177,2,FALSE)="","",VLOOKUP($L8,invullijst!$A$10:$M$177,2,FALSE))</f>
        <v>Rudy van Falier</v>
      </c>
      <c r="N8" s="188"/>
      <c r="O8" s="102">
        <f>IF(VLOOKUP($L8,invullijst!$A$10:$M$177,9,FALSE)=0,"",VLOOKUP($L8,invullijst!$A$10:$M$177,9,FALSE))</f>
        <v>80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IF($G$3="k",IF(VLOOKUP($D9,invullijst!$A$10:$M$177,11,FALSE)=0," ",VLOOKUP($D9,invullijst!$A$10:$M$177,11,FALSE)),"")</f>
        <v/>
      </c>
      <c r="C9" s="101" t="str">
        <f>IF(VLOOKUP(D9,invullijst!A$10:F$218,4,FALSE)="","",VLOOKUP(D9,invullijst!A$10:D$218,4,FALSE))</f>
        <v>vr</v>
      </c>
      <c r="D9" s="108">
        <v>108</v>
      </c>
      <c r="E9" s="188" t="str">
        <f>IF(VLOOKUP($D9,invullijst!$A$10:$M$177,2,FALSE)="","",VLOOKUP($D9,invullijst!$A$10:$M$177,2,FALSE))</f>
        <v>Bram Pullens</v>
      </c>
      <c r="F9" s="188"/>
      <c r="G9" s="102">
        <f>IF(VLOOKUP($D9,invullijst!$A$10:$M$177,9,FALSE)=0,"",VLOOKUP($D9,invullijst!$A$10:$M$177,9,FALSE))</f>
        <v>76</v>
      </c>
      <c r="H9" s="68"/>
      <c r="I9" s="104">
        <v>4</v>
      </c>
      <c r="J9" s="113" t="str">
        <f>IF($O$3="k",IF(VLOOKUP($L9,invullijst!$A$10:$M$177,11,FALSE)=0," ",VLOOKUP($L9,invullijst!$A$10:$M$177,11,FALSE)),"")</f>
        <v/>
      </c>
      <c r="K9" s="101" t="str">
        <f>IF(VLOOKUP($L9,invullijst!$A$10:$M$218,4,FALSE)="","",VLOOKUP($L9,invullijst!$A$10:$M$218,4,FALSE))</f>
        <v>vr</v>
      </c>
      <c r="L9" s="108">
        <v>410</v>
      </c>
      <c r="M9" s="188" t="str">
        <f>IF(VLOOKUP($L9,invullijst!$A$10:$M$177,2,FALSE)="","",VLOOKUP($L9,invullijst!$A$10:$M$177,2,FALSE))</f>
        <v>Tonnie Koks</v>
      </c>
      <c r="N9" s="188"/>
      <c r="O9" s="102">
        <f>IF(VLOOKUP($L9,invullijst!$A$10:$M$177,9,FALSE)=0,"",VLOOKUP($L9,invullijst!$A$10:$M$177,9,FALSE))</f>
        <v>82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303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326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IF($G$3="k",IF(VLOOKUP($D12,invullijst!$A$10:$M$177,11,FALSE)=0," ",VLOOKUP($D12,invullijst!$A$10:$M$177,11,FALSE)),"")</f>
        <v/>
      </c>
      <c r="C12" s="101">
        <f>IF(VLOOKUP(D12,invullijst!A$10:F$218,4,FALSE)="","",VLOOKUP(D12,invullijst!A$10:D$218,4,FALSE))</f>
        <v>0</v>
      </c>
      <c r="D12" s="106"/>
      <c r="E12" s="188">
        <f>IF(VLOOKUP($D12,invullijst!$A$10:$M$177,2,FALSE)="","",VLOOKUP($D12,invullijst!$A$10:$M$177,2,FALSE))</f>
        <v>0</v>
      </c>
      <c r="F12" s="188"/>
      <c r="G12" s="102" t="str">
        <f>IF(VLOOKUP($D12,invullijst!$A$10:$M$177,9,FALSE)=0,"",VLOOKUP($D12,invullijst!$A$10:$M$177,9,FALSE))</f>
        <v/>
      </c>
      <c r="H12" s="68"/>
      <c r="I12" s="100">
        <v>1</v>
      </c>
      <c r="J12" s="113" t="str">
        <f>IF($O$3="k",IF(VLOOKUP($L12,invullijst!$A$10:$M$177,11,FALSE)=0," ",VLOOKUP($L12,invullijst!$A$10:$M$177,11,FALSE)),"")</f>
        <v/>
      </c>
      <c r="K12" s="101" t="str">
        <f>IF(VLOOKUP($L12,invullijst!$A$10:$M$218,4,FALSE)="","",VLOOKUP($L12,invullijst!$A$10:$M$218,4,FALSE))</f>
        <v>vr</v>
      </c>
      <c r="L12" s="106">
        <v>407</v>
      </c>
      <c r="M12" s="188" t="str">
        <f>IF(VLOOKUP($L12,invullijst!$A$10:$M$177,2,FALSE)="","",VLOOKUP($L12,invullijst!$A$10:$M$177,2,FALSE))</f>
        <v>Justin van Son</v>
      </c>
      <c r="N12" s="188"/>
      <c r="O12" s="102">
        <f>IF(VLOOKUP($L12,invullijst!$A$10:$M$177,9,FALSE)=0,"",VLOOKUP($L12,invullijst!$A$10:$M$177,9,FALSE))</f>
        <v>79</v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IF($G$3="k",IF(VLOOKUP($D13,invullijst!$A$10:$M$177,11,FALSE)=0," ",VLOOKUP($D13,invullijst!$A$10:$M$177,11,FALSE)),"")</f>
        <v/>
      </c>
      <c r="C13" s="101">
        <f>IF(VLOOKUP(D13,invullijst!A$10:F$218,4,FALSE)="","",VLOOKUP(D13,invullijst!A$10:D$218,4,FALSE))</f>
        <v>0</v>
      </c>
      <c r="D13" s="107"/>
      <c r="E13" s="188">
        <f>IF(VLOOKUP($D13,invullijst!$A$10:$M$177,2,FALSE)="","",VLOOKUP($D13,invullijst!$A$10:$M$177,2,FALSE))</f>
        <v>0</v>
      </c>
      <c r="F13" s="188"/>
      <c r="G13" s="102" t="str">
        <f>IF(VLOOKUP($D13,invullijst!$A$10:$M$177,9,FALSE)=0,"",VLOOKUP($D13,invullijst!$A$10:$M$177,9,FALSE))</f>
        <v/>
      </c>
      <c r="H13" s="68"/>
      <c r="I13" s="103">
        <v>2</v>
      </c>
      <c r="J13" s="113" t="str">
        <f>IF($O$3="k",IF(VLOOKUP($L13,invullijst!$A$10:$M$177,11,FALSE)=0," ",VLOOKUP($L13,invullijst!$A$10:$M$177,11,FALSE)),"")</f>
        <v/>
      </c>
      <c r="K13" s="101" t="str">
        <f>IF(VLOOKUP($L13,invullijst!$A$10:$M$218,4,FALSE)="","",VLOOKUP($L13,invullijst!$A$10:$M$218,4,FALSE))</f>
        <v>vr</v>
      </c>
      <c r="L13" s="107">
        <v>402</v>
      </c>
      <c r="M13" s="188" t="str">
        <f>IF(VLOOKUP($L13,invullijst!$A$10:$M$177,2,FALSE)="","",VLOOKUP($L13,invullijst!$A$10:$M$177,2,FALSE))</f>
        <v>Daniëlle v/d Lee</v>
      </c>
      <c r="N13" s="188"/>
      <c r="O13" s="102">
        <f>IF(VLOOKUP($L13,invullijst!$A$10:$M$177,9,FALSE)=0,"",VLOOKUP($L13,invullijst!$A$10:$M$177,9,FALSE))</f>
        <v>75</v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IF($G$3="k",IF(VLOOKUP($D14,invullijst!$A$10:$M$177,11,FALSE)=0," ",VLOOKUP($D14,invullijst!$A$10:$M$177,11,FALSE)),"")</f>
        <v/>
      </c>
      <c r="C14" s="101">
        <f>IF(VLOOKUP(D14,invullijst!A$10:F$218,4,FALSE)="","",VLOOKUP(D14,invullijst!A$10:D$218,4,FALSE))</f>
        <v>0</v>
      </c>
      <c r="D14" s="107"/>
      <c r="E14" s="188">
        <f>IF(VLOOKUP($D14,invullijst!$A$10:$M$177,2,FALSE)="","",VLOOKUP($D14,invullijst!$A$10:$M$177,2,FALSE))</f>
        <v>0</v>
      </c>
      <c r="F14" s="188"/>
      <c r="G14" s="102" t="str">
        <f>IF(VLOOKUP($D14,invullijst!$A$10:$M$177,9,FALSE)=0,"",VLOOKUP($D14,invullijst!$A$10:$M$177,9,FALSE))</f>
        <v/>
      </c>
      <c r="H14" s="68"/>
      <c r="I14" s="103">
        <v>3</v>
      </c>
      <c r="J14" s="113" t="str">
        <f>IF($O$3="k",IF(VLOOKUP($L14,invullijst!$A$10:$M$177,11,FALSE)=0," ",VLOOKUP($L14,invullijst!$A$10:$M$177,11,FALSE)),"")</f>
        <v/>
      </c>
      <c r="K14" s="101">
        <f>IF(VLOOKUP($L14,invullijst!$A$10:$M$218,4,FALSE)="","",VLOOKUP($L14,invullijst!$A$10:$M$218,4,FALSE))</f>
        <v>0</v>
      </c>
      <c r="L14" s="107"/>
      <c r="M14" s="188">
        <f>IF(VLOOKUP($L14,invullijst!$A$10:$M$177,2,FALSE)="","",VLOOKUP($L14,invullijst!$A$10:$M$177,2,FALSE))</f>
        <v>0</v>
      </c>
      <c r="N14" s="188"/>
      <c r="O14" s="102" t="str">
        <f>IF(VLOOKUP($L14,invullijst!$A$10:$M$177,9,FALSE)=0,"",VLOOKUP($L14,invullijst!$A$10:$M$177,9,FALSE))</f>
        <v/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IF($G$3="k",IF(VLOOKUP($D15,invullijst!$A$10:$M$177,11,FALSE)=0," ",VLOOKUP($D15,invullijst!$A$10:$M$177,11,FALSE)),"")</f>
        <v/>
      </c>
      <c r="C15" s="101">
        <f>IF(VLOOKUP(D15,invullijst!A$10:F$218,4,FALSE)="","",VLOOKUP(D15,invullijst!A$10:D$218,4,FALSE))</f>
        <v>0</v>
      </c>
      <c r="D15" s="108"/>
      <c r="E15" s="188">
        <f>IF(VLOOKUP($D15,invullijst!$A$10:$M$177,2,FALSE)="","",VLOOKUP($D15,invullijst!$A$10:$M$177,2,FALSE))</f>
        <v>0</v>
      </c>
      <c r="F15" s="188"/>
      <c r="G15" s="102" t="str">
        <f>IF(VLOOKUP($D15,invullijst!$A$10:$M$177,9,FALSE)=0,"",VLOOKUP($D15,invullijst!$A$10:$M$177,9,FALSE))</f>
        <v/>
      </c>
      <c r="H15" s="68"/>
      <c r="I15" s="104">
        <v>4</v>
      </c>
      <c r="J15" s="113" t="str">
        <f>IF($O$3="k",IF(VLOOKUP($L15,invullijst!$A$10:$M$177,11,FALSE)=0," ",VLOOKUP($L15,invullijst!$A$10:$M$177,11,FALSE)),"")</f>
        <v/>
      </c>
      <c r="K15" s="101">
        <f>IF(VLOOKUP($L15,invullijst!$A$10:$M$218,4,FALSE)="","",VLOOKUP($L15,invullijst!$A$10:$M$218,4,FALSE))</f>
        <v>0</v>
      </c>
      <c r="L15" s="108"/>
      <c r="M15" s="188">
        <f>IF(VLOOKUP($L15,invullijst!$A$10:$M$177,2,FALSE)="","",VLOOKUP($L15,invullijst!$A$10:$M$177,2,FALSE))</f>
        <v>0</v>
      </c>
      <c r="N15" s="188"/>
      <c r="O15" s="102" t="str">
        <f>IF(VLOOKUP($L15,invullijst!$A$10:$M$177,9,FALSE)=0,"",VLOOKUP($L15,invullijst!$A$10:$M$177,9,FALSE))</f>
        <v/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0</v>
      </c>
      <c r="H16" s="68"/>
      <c r="I16" s="189" t="s">
        <v>76</v>
      </c>
      <c r="J16" s="190"/>
      <c r="K16" s="190"/>
      <c r="L16" s="190"/>
      <c r="M16" s="190"/>
      <c r="N16" s="191"/>
      <c r="O16" s="105">
        <v>154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IF($G$3="k",IF(VLOOKUP($D18,invullijst!$A$10:$M$177,11,FALSE)=0," ",VLOOKUP($D18,invullijst!$A$10:$M$177,11,FALSE)),"")</f>
        <v/>
      </c>
      <c r="C18" s="101">
        <f>IF(VLOOKUP(D18,invullijst!A$10:F$218,4,FALSE)="","",VLOOKUP(D18,invullijst!A$10:D$218,4,FALSE))</f>
        <v>0</v>
      </c>
      <c r="D18" s="106"/>
      <c r="E18" s="188">
        <f>IF(VLOOKUP($D18,invullijst!$A$10:$M$177,2,FALSE)="","",VLOOKUP($D18,invullijst!$A$10:$M$177,2,FALSE))</f>
        <v>0</v>
      </c>
      <c r="F18" s="188"/>
      <c r="G18" s="102" t="str">
        <f>IF(VLOOKUP($D18,invullijst!$A$10:$M$177,9,FALSE)=0,"",VLOOKUP($D18,invullijst!$A$10:$M$177,9,FALSE))</f>
        <v/>
      </c>
      <c r="H18" s="68"/>
      <c r="I18" s="100">
        <v>1</v>
      </c>
      <c r="J18" s="113" t="str">
        <f>IF($O$3="k",IF(VLOOKUP($L18,invullijst!$A$10:$M$177,11,FALSE)=0," ",VLOOKUP($L18,invullijst!$A$10:$M$177,11,FALSE)),"")</f>
        <v/>
      </c>
      <c r="K18" s="101"/>
      <c r="L18" s="106"/>
      <c r="M18" s="188" t="s">
        <v>140</v>
      </c>
      <c r="N18" s="188"/>
      <c r="O18" s="102">
        <v>85</v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IF($G$3="k",IF(VLOOKUP($D19,invullijst!$A$10:$M$177,11,FALSE)=0," ",VLOOKUP($D19,invullijst!$A$10:$M$177,11,FALSE)),"")</f>
        <v/>
      </c>
      <c r="C19" s="101">
        <f>IF(VLOOKUP(D19,invullijst!A$10:F$218,4,FALSE)="","",VLOOKUP(D19,invullijst!A$10:D$218,4,FALSE))</f>
        <v>0</v>
      </c>
      <c r="D19" s="107"/>
      <c r="E19" s="188">
        <f>IF(VLOOKUP($D19,invullijst!$A$10:$M$177,2,FALSE)="","",VLOOKUP($D19,invullijst!$A$10:$M$177,2,FALSE))</f>
        <v>0</v>
      </c>
      <c r="F19" s="188"/>
      <c r="G19" s="102" t="str">
        <f>IF(VLOOKUP($D19,invullijst!$A$10:$M$177,9,FALSE)=0,"",VLOOKUP($D19,invullijst!$A$10:$M$177,9,FALSE))</f>
        <v/>
      </c>
      <c r="H19" s="68"/>
      <c r="I19" s="103">
        <v>2</v>
      </c>
      <c r="J19" s="113" t="str">
        <f>IF($O$3="k",IF(VLOOKUP($L19,invullijst!$A$10:$M$177,11,FALSE)=0," ",VLOOKUP($L19,invullijst!$A$10:$M$177,11,FALSE)),"")</f>
        <v/>
      </c>
      <c r="K19" s="101"/>
      <c r="L19" s="107"/>
      <c r="M19" s="188"/>
      <c r="N19" s="188"/>
      <c r="O19" s="102"/>
    </row>
    <row r="20" spans="1:15" s="69" customFormat="1" ht="21" customHeight="1" thickBot="1" x14ac:dyDescent="0.25">
      <c r="A20" s="103">
        <v>3</v>
      </c>
      <c r="B20" s="113" t="str">
        <f>IF($G$3="k",IF(VLOOKUP($D20,invullijst!$A$10:$M$177,11,FALSE)=0," ",VLOOKUP($D20,invullijst!$A$10:$M$177,11,FALSE)),"")</f>
        <v/>
      </c>
      <c r="C20" s="101">
        <f>IF(VLOOKUP(D20,invullijst!A$10:F$218,4,FALSE)="","",VLOOKUP(D20,invullijst!A$10:D$218,4,FALSE))</f>
        <v>0</v>
      </c>
      <c r="D20" s="107"/>
      <c r="E20" s="188">
        <f>IF(VLOOKUP($D20,invullijst!$A$10:$M$177,2,FALSE)="","",VLOOKUP($D20,invullijst!$A$10:$M$177,2,FALSE))</f>
        <v>0</v>
      </c>
      <c r="F20" s="188"/>
      <c r="G20" s="102" t="str">
        <f>IF(VLOOKUP($D20,invullijst!$A$10:$M$177,9,FALSE)=0,"",VLOOKUP($D20,invullijst!$A$10:$M$177,9,FALSE))</f>
        <v/>
      </c>
      <c r="H20" s="68"/>
      <c r="I20" s="103">
        <v>3</v>
      </c>
      <c r="J20" s="113" t="str">
        <f>IF($O$3="k",IF(VLOOKUP($L20,invullijst!$A$10:$M$177,11,FALSE)=0," ",VLOOKUP($L20,invullijst!$A$10:$M$177,11,FALSE)),"")</f>
        <v/>
      </c>
      <c r="K20" s="101"/>
      <c r="L20" s="107"/>
      <c r="M20" s="188"/>
      <c r="N20" s="188"/>
      <c r="O20" s="102"/>
    </row>
    <row r="21" spans="1:15" s="69" customFormat="1" ht="21" customHeight="1" thickBot="1" x14ac:dyDescent="0.25">
      <c r="A21" s="104">
        <v>4</v>
      </c>
      <c r="B21" s="113" t="str">
        <f>IF($G$3="k",IF(VLOOKUP($D21,invullijst!$A$10:$M$177,11,FALSE)=0," ",VLOOKUP($D21,invullijst!$A$10:$M$177,11,FALSE)),"")</f>
        <v/>
      </c>
      <c r="C21" s="101">
        <f>IF(VLOOKUP(D21,invullijst!A$10:F$218,4,FALSE)="","",VLOOKUP(D21,invullijst!A$10:D$218,4,FALSE))</f>
        <v>0</v>
      </c>
      <c r="D21" s="108"/>
      <c r="E21" s="188">
        <f>IF(VLOOKUP($D21,invullijst!$A$10:$M$177,2,FALSE)="","",VLOOKUP($D21,invullijst!$A$10:$M$177,2,FALSE))</f>
        <v>0</v>
      </c>
      <c r="F21" s="188"/>
      <c r="G21" s="102" t="str">
        <f>IF(VLOOKUP($D21,invullijst!$A$10:$M$177,9,FALSE)=0,"",VLOOKUP($D21,invullijst!$A$10:$M$177,9,FALSE))</f>
        <v/>
      </c>
      <c r="H21" s="68"/>
      <c r="I21" s="104">
        <v>4</v>
      </c>
      <c r="J21" s="113" t="str">
        <f>IF($O$3="k",IF(VLOOKUP($L21,invullijst!$A$10:$M$177,11,FALSE)=0," ",VLOOKUP($L21,invullijst!$A$10:$M$177,11,FALSE)),"")</f>
        <v/>
      </c>
      <c r="K21" s="101"/>
      <c r="L21" s="108"/>
      <c r="M21" s="188"/>
      <c r="N21" s="188"/>
      <c r="O21" s="102"/>
    </row>
    <row r="22" spans="1:15" s="69" customFormat="1" ht="21" customHeight="1" thickBot="1" x14ac:dyDescent="0.25">
      <c r="A22" s="189" t="s">
        <v>123</v>
      </c>
      <c r="B22" s="190"/>
      <c r="C22" s="190"/>
      <c r="D22" s="190"/>
      <c r="E22" s="190"/>
      <c r="F22" s="191"/>
      <c r="G22" s="105"/>
      <c r="H22" s="68"/>
      <c r="I22" s="189" t="s">
        <v>123</v>
      </c>
      <c r="J22" s="190"/>
      <c r="K22" s="190"/>
      <c r="L22" s="190"/>
      <c r="M22" s="190"/>
      <c r="N22" s="191"/>
      <c r="O22" s="10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IF($G$3="k",IF(VLOOKUP($D25,invullijst!$A$10:$M$177,11,FALSE)=0," ",VLOOKUP($D25,invullijst!$A$10:$M$177,11,FALSE)),"")</f>
        <v/>
      </c>
      <c r="C25" s="101" t="str">
        <f>IF(VLOOKUP(D25,invullijst!A$10:F$218,4,FALSE)="","",VLOOKUP(D25,invullijst!A$10:D$218,4,FALSE))</f>
        <v>65+</v>
      </c>
      <c r="D25" s="106">
        <v>111</v>
      </c>
      <c r="E25" s="188" t="str">
        <f>IF(VLOOKUP($D25,invullijst!$A$10:$M$177,2,FALSE)="","",VLOOKUP($D25,invullijst!$A$10:$M$177,2,FALSE))</f>
        <v>Frans van Buul</v>
      </c>
      <c r="F25" s="188"/>
      <c r="G25" s="102">
        <f>IF(VLOOKUP($D25,invullijst!$A$10:$M$177,9,FALSE)=0,"",VLOOKUP($D25,invullijst!$A$10:$M$177,9,FALSE))</f>
        <v>66</v>
      </c>
      <c r="H25" s="68"/>
      <c r="I25" s="100">
        <v>1</v>
      </c>
      <c r="J25" s="113" t="str">
        <f>IF($O$3="k",IF(VLOOKUP($L25,invullijst!$A$10:$M$177,11,FALSE)=0," ",VLOOKUP($L25,invullijst!$A$10:$M$177,11,FALSE)),"")</f>
        <v/>
      </c>
      <c r="K25" s="101" t="str">
        <f>IF(VLOOKUP($L25,invullijst!$A$10:$M$218,4,FALSE)="","",VLOOKUP($L25,invullijst!$A$10:$M$218,4,FALSE))</f>
        <v>65+</v>
      </c>
      <c r="L25" s="106">
        <v>401</v>
      </c>
      <c r="M25" s="188" t="str">
        <f>IF(VLOOKUP($L25,invullijst!$A$10:$M$177,2,FALSE)="","",VLOOKUP($L25,invullijst!$A$10:$M$177,2,FALSE))</f>
        <v>Frans van Beurden</v>
      </c>
      <c r="N25" s="188"/>
      <c r="O25" s="102">
        <f>IF(VLOOKUP($L25,invullijst!$A$10:$M$177,9,FALSE)=0,"",VLOOKUP($L25,invullijst!$A$10:$M$177,9,FALSE))</f>
        <v>94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IF($G$3="k",IF(VLOOKUP($D26,invullijst!$A$10:$M$177,11,FALSE)=0," ",VLOOKUP($D26,invullijst!$A$10:$M$177,11,FALSE)),"")</f>
        <v/>
      </c>
      <c r="C26" s="101" t="str">
        <f>IF(VLOOKUP(D26,invullijst!A$10:F$218,4,FALSE)="","",VLOOKUP(D26,invullijst!A$10:D$218,4,FALSE))</f>
        <v>65+</v>
      </c>
      <c r="D26" s="107">
        <v>113</v>
      </c>
      <c r="E26" s="188" t="str">
        <f>IF(VLOOKUP($D26,invullijst!$A$10:$M$177,2,FALSE)="","",VLOOKUP($D26,invullijst!$A$10:$M$177,2,FALSE))</f>
        <v>Kees Coppens</v>
      </c>
      <c r="F26" s="188"/>
      <c r="G26" s="102">
        <f>IF(VLOOKUP($D26,invullijst!$A$10:$M$177,9,FALSE)=0,"",VLOOKUP($D26,invullijst!$A$10:$M$177,9,FALSE))</f>
        <v>68</v>
      </c>
      <c r="H26" s="68"/>
      <c r="I26" s="103">
        <v>2</v>
      </c>
      <c r="J26" s="113" t="str">
        <f>IF($O$3="k",IF(VLOOKUP($L26,invullijst!$A$10:$M$177,11,FALSE)=0," ",VLOOKUP($L26,invullijst!$A$10:$M$177,11,FALSE)),"")</f>
        <v/>
      </c>
      <c r="K26" s="101" t="str">
        <f>IF(VLOOKUP($L26,invullijst!$A$10:$M$218,4,FALSE)="","",VLOOKUP($L26,invullijst!$A$10:$M$218,4,FALSE))</f>
        <v>65+</v>
      </c>
      <c r="L26" s="107">
        <v>404</v>
      </c>
      <c r="M26" s="188" t="str">
        <f>IF(VLOOKUP($L26,invullijst!$A$10:$M$177,2,FALSE)="","",VLOOKUP($L26,invullijst!$A$10:$M$177,2,FALSE))</f>
        <v>Gerard van Beurden</v>
      </c>
      <c r="N26" s="188"/>
      <c r="O26" s="102">
        <f>IF(VLOOKUP($L26,invullijst!$A$10:$M$177,9,FALSE)=0,"",VLOOKUP($L26,invullijst!$A$10:$M$177,9,FALSE))</f>
        <v>98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IF($G$3="k",IF(VLOOKUP($D27,invullijst!$A$10:$M$177,11,FALSE)=0," ",VLOOKUP($D27,invullijst!$A$10:$M$177,11,FALSE)),"")</f>
        <v/>
      </c>
      <c r="C27" s="101" t="str">
        <f>IF(VLOOKUP(D27,invullijst!A$10:F$218,4,FALSE)="","",VLOOKUP(D27,invullijst!A$10:D$218,4,FALSE))</f>
        <v>J</v>
      </c>
      <c r="D27" s="108">
        <v>109</v>
      </c>
      <c r="E27" s="188" t="str">
        <f>IF(VLOOKUP($D27,invullijst!$A$10:$M$177,2,FALSE)="","",VLOOKUP($D27,invullijst!$A$10:$M$177,2,FALSE))</f>
        <v>Gijs Pullens</v>
      </c>
      <c r="F27" s="188"/>
      <c r="G27" s="102">
        <f>IF(VLOOKUP($D27,invullijst!$A$10:$M$177,9,FALSE)=0,"",VLOOKUP($D27,invullijst!$A$10:$M$177,9,FALSE))</f>
        <v>83</v>
      </c>
      <c r="H27" s="68"/>
      <c r="I27" s="103">
        <v>3</v>
      </c>
      <c r="J27" s="113" t="str">
        <f>IF($O$3="k",IF(VLOOKUP($L27,invullijst!$A$10:$M$177,11,FALSE)=0," ",VLOOKUP($L27,invullijst!$A$10:$M$177,11,FALSE)),"")</f>
        <v/>
      </c>
      <c r="K27" s="101" t="str">
        <f>IF(VLOOKUP($L27,invullijst!$A$10:$M$218,4,FALSE)="","",VLOOKUP($L27,invullijst!$A$10:$M$218,4,FALSE))</f>
        <v>65+</v>
      </c>
      <c r="L27" s="108">
        <v>413</v>
      </c>
      <c r="M27" s="188" t="str">
        <f>IF(VLOOKUP($L27,invullijst!$A$10:$M$177,2,FALSE)="","",VLOOKUP($L27,invullijst!$A$10:$M$177,2,FALSE))</f>
        <v>Frans Mommersteeg</v>
      </c>
      <c r="N27" s="188"/>
      <c r="O27" s="102">
        <f>IF(VLOOKUP($L27,invullijst!$A$10:$M$177,9,FALSE)=0,"",VLOOKUP($L27,invullijst!$A$10:$M$177,9,FALSE))</f>
        <v>95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217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287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IF($G$3="k",IF(VLOOKUP($D30,invullijst!$A$10:$M$177,11,FALSE)=0," ",VLOOKUP($D30,invullijst!$A$10:$M$177,11,FALSE)),"")</f>
        <v/>
      </c>
      <c r="C30" s="101" t="str">
        <f>IF(VLOOKUP(D30,invullijst!A$10:F$218,4,FALSE)="","",VLOOKUP(D30,invullijst!A$10:D$218,4,FALSE))</f>
        <v>65+</v>
      </c>
      <c r="D30" s="106">
        <v>112</v>
      </c>
      <c r="E30" s="188" t="str">
        <f>IF(VLOOKUP($D30,invullijst!$A$10:$M$177,2,FALSE)="","",VLOOKUP($D30,invullijst!$A$10:$M$177,2,FALSE))</f>
        <v>Toon van Buul</v>
      </c>
      <c r="F30" s="188"/>
      <c r="G30" s="102">
        <f>IF(VLOOKUP($D30,invullijst!$A$10:$M$177,9,FALSE)=0,"",VLOOKUP($D30,invullijst!$A$10:$M$177,9,FALSE))</f>
        <v>65</v>
      </c>
      <c r="H30" s="68"/>
      <c r="I30" s="100">
        <v>1</v>
      </c>
      <c r="J30" s="113" t="str">
        <f>IF($O$3="k",IF(VLOOKUP($L30,invullijst!$A$10:$M$177,11,FALSE)=0," ",VLOOKUP($L30,invullijst!$A$10:$M$177,11,FALSE)),"")</f>
        <v/>
      </c>
      <c r="K30" s="101" t="str">
        <f>IF(VLOOKUP($L30,invullijst!$A$10:$M$218,4,FALSE)="","",VLOOKUP($L30,invullijst!$A$10:$M$218,4,FALSE))</f>
        <v>65+</v>
      </c>
      <c r="L30" s="106">
        <v>403</v>
      </c>
      <c r="M30" s="188" t="str">
        <f>IF(VLOOKUP($L30,invullijst!$A$10:$M$177,2,FALSE)="","",VLOOKUP($L30,invullijst!$A$10:$M$177,2,FALSE))</f>
        <v>Dorien de Kort</v>
      </c>
      <c r="N30" s="188"/>
      <c r="O30" s="102">
        <f>IF(VLOOKUP($L30,invullijst!$A$10:$M$177,9,FALSE)=0,"",VLOOKUP($L30,invullijst!$A$10:$M$177,9,FALSE))</f>
        <v>94</v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IF($G$3="k",IF(VLOOKUP($D31,invullijst!$A$10:$M$177,11,FALSE)=0," ",VLOOKUP($D31,invullijst!$A$10:$M$177,11,FALSE)),"")</f>
        <v/>
      </c>
      <c r="C31" s="101">
        <f>IF(VLOOKUP(D31,invullijst!A$10:F$218,4,FALSE)="","",VLOOKUP(D31,invullijst!A$10:D$218,4,FALSE))</f>
        <v>0</v>
      </c>
      <c r="D31" s="107"/>
      <c r="E31" s="188">
        <f>IF(VLOOKUP($D31,invullijst!$A$10:$M$177,2,FALSE)="","",VLOOKUP($D31,invullijst!$A$10:$M$177,2,FALSE))</f>
        <v>0</v>
      </c>
      <c r="F31" s="188"/>
      <c r="G31" s="102" t="str">
        <f>IF(VLOOKUP($D31,invullijst!$A$10:$M$177,9,FALSE)=0,"",VLOOKUP($D31,invullijst!$A$10:$M$177,9,FALSE))</f>
        <v/>
      </c>
      <c r="H31" s="68"/>
      <c r="I31" s="103">
        <v>2</v>
      </c>
      <c r="J31" s="113" t="str">
        <f>IF($O$3="k",IF(VLOOKUP($L31,invullijst!$A$10:$M$177,11,FALSE)=0," ",VLOOKUP($L31,invullijst!$A$10:$M$177,11,FALSE)),"")</f>
        <v/>
      </c>
      <c r="K31" s="101" t="str">
        <f>IF(VLOOKUP($L31,invullijst!$A$10:$M$218,4,FALSE)="","",VLOOKUP($L31,invullijst!$A$10:$M$218,4,FALSE))</f>
        <v>65+</v>
      </c>
      <c r="L31" s="107">
        <v>412</v>
      </c>
      <c r="M31" s="188" t="str">
        <f>IF(VLOOKUP($L31,invullijst!$A$10:$M$177,2,FALSE)="","",VLOOKUP($L31,invullijst!$A$10:$M$177,2,FALSE))</f>
        <v>Francien v/d Wiel</v>
      </c>
      <c r="N31" s="188"/>
      <c r="O31" s="102">
        <f>IF(VLOOKUP($L31,invullijst!$A$10:$M$177,9,FALSE)=0,"",VLOOKUP($L31,invullijst!$A$10:$M$177,9,FALSE))</f>
        <v>92</v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IF($G$3="k",IF(VLOOKUP($D32,invullijst!$A$10:$M$177,11,FALSE)=0," ",VLOOKUP($D32,invullijst!$A$10:$M$177,11,FALSE)),"")</f>
        <v/>
      </c>
      <c r="C32" s="101">
        <f>IF(VLOOKUP(D32,invullijst!A$10:F$218,4,FALSE)="","",VLOOKUP(D32,invullijst!A$10:D$218,4,FALSE))</f>
        <v>0</v>
      </c>
      <c r="D32" s="108"/>
      <c r="E32" s="188">
        <f>IF(VLOOKUP($D32,invullijst!$A$10:$M$177,2,FALSE)="","",VLOOKUP($D32,invullijst!$A$10:$M$177,2,FALSE))</f>
        <v>0</v>
      </c>
      <c r="F32" s="188"/>
      <c r="G32" s="102" t="str">
        <f>IF(VLOOKUP($D32,invullijst!$A$10:$M$177,9,FALSE)=0,"",VLOOKUP($D32,invullijst!$A$10:$M$177,9,FALSE))</f>
        <v/>
      </c>
      <c r="H32" s="68"/>
      <c r="I32" s="103">
        <v>3</v>
      </c>
      <c r="J32" s="113" t="str">
        <f>IF($O$3="k",IF(VLOOKUP($L32,invullijst!$A$10:$M$177,11,FALSE)=0," ",VLOOKUP($L32,invullijst!$A$10:$M$177,11,FALSE)),"")</f>
        <v/>
      </c>
      <c r="K32" s="101" t="str">
        <f>IF(VLOOKUP($L32,invullijst!$A$10:$M$218,4,FALSE)="","",VLOOKUP($L32,invullijst!$A$10:$M$218,4,FALSE))</f>
        <v>65+</v>
      </c>
      <c r="L32" s="108">
        <v>415</v>
      </c>
      <c r="M32" s="188" t="str">
        <f>IF(VLOOKUP($L32,invullijst!$A$10:$M$177,2,FALSE)="","",VLOOKUP($L32,invullijst!$A$10:$M$177,2,FALSE))</f>
        <v>Wim de Gouw</v>
      </c>
      <c r="N32" s="188"/>
      <c r="O32" s="102">
        <f>IF(VLOOKUP($L32,invullijst!$A$10:$M$177,9,FALSE)=0,"",VLOOKUP($L32,invullijst!$A$10:$M$177,9,FALSE))</f>
        <v>95</v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>
        <f>SUM(G30:G32)</f>
        <v>65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281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IF($G$3="k",IF(VLOOKUP($D35,invullijst!$A$10:$M$177,11,FALSE)=0," ",VLOOKUP($D35,invullijst!$A$10:$M$177,11,FALSE)),"")</f>
        <v/>
      </c>
      <c r="C35" s="101">
        <f>IF(VLOOKUP(D35,invullijst!A$10:F$218,4,FALSE)="","",VLOOKUP(D35,invullijst!A$10:D$218,4,FALSE))</f>
        <v>0</v>
      </c>
      <c r="D35" s="106"/>
      <c r="E35" s="188">
        <f>IF(VLOOKUP($D35,invullijst!$A$10:$M$177,2,FALSE)="","",VLOOKUP($D35,invullijst!$A$10:$M$177,2,FALSE))</f>
        <v>0</v>
      </c>
      <c r="F35" s="188"/>
      <c r="G35" s="102" t="str">
        <f>IF(VLOOKUP($D35,invullijst!$A$10:$M$177,9,FALSE)=0,"",VLOOKUP($D35,invullijst!$A$10:$M$177,9,FALSE))</f>
        <v/>
      </c>
      <c r="H35" s="68"/>
      <c r="I35" s="100">
        <v>1</v>
      </c>
      <c r="J35" s="113" t="str">
        <f>IF($O$3="k",IF(VLOOKUP($L35,invullijst!$A$10:$M$177,11,FALSE)=0," ",VLOOKUP($L35,invullijst!$A$10:$M$177,11,FALSE)),"")</f>
        <v/>
      </c>
      <c r="K35" s="101">
        <f>IF(VLOOKUP($L35,invullijst!$A$10:$M$218,4,FALSE)="","",VLOOKUP($L35,invullijst!$A$10:$M$218,4,FALSE))</f>
        <v>0</v>
      </c>
      <c r="L35" s="106"/>
      <c r="M35" s="196">
        <f>IF(VLOOKUP($L35,invullijst!$A$10:$M$177,2,FALSE)="","",VLOOKUP($L35,invullijst!$A$10:$M$177,2,FALSE))</f>
        <v>0</v>
      </c>
      <c r="N35" s="197"/>
      <c r="O35" s="102" t="str">
        <f>IF(VLOOKUP($L35,invullijst!$A$10:$M$177,9,FALSE)=0,"",VLOOKUP($L35,invullijst!$A$10:$M$177,9,FALSE))</f>
        <v/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IF($G$3="k",IF(VLOOKUP($D36,invullijst!$A$10:$M$177,11,FALSE)=0," ",VLOOKUP($D36,invullijst!$A$10:$M$177,11,FALSE)),"")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IF(VLOOKUP($D36,invullijst!$A$10:$M$177,9,FALSE)=0,"",VLOOKUP($D36,invullijst!$A$10:$M$177,9,FALSE))</f>
        <v/>
      </c>
      <c r="H36" s="68"/>
      <c r="I36" s="103">
        <v>2</v>
      </c>
      <c r="J36" s="113" t="str">
        <f>IF($O$3="k",IF(VLOOKUP($L36,invullijst!$A$10:$M$177,11,FALSE)=0," ",VLOOKUP($L36,invullijst!$A$10:$M$177,11,FALSE)),"")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IF(VLOOKUP($L36,invullijst!$A$10:$M$177,9,FALSE)=0,"",VLOOKUP($L36,invullijst!$A$10:$M$177,9,FALSE))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IF($G$3="k",IF(VLOOKUP($D37,invullijst!$A$10:$M$177,11,FALSE)=0," ",VLOOKUP($D37,invullijst!$A$10:$M$177,11,FALSE)),"")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IF(VLOOKUP($D37,invullijst!$A$10:$M$177,9,FALSE)=0,"",VLOOKUP($D37,invullijst!$A$10:$M$177,9,FALSE))</f>
        <v/>
      </c>
      <c r="H37" s="68"/>
      <c r="I37" s="103">
        <v>3</v>
      </c>
      <c r="J37" s="113" t="str">
        <f>IF($O$3="k",IF(VLOOKUP($L37,invullijst!$A$10:$M$177,11,FALSE)=0," ",VLOOKUP($L37,invullijst!$A$10:$M$177,11,FALSE)),"")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IF(VLOOKUP($L37,invullijst!$A$10:$M$177,9,FALSE)=0,"",VLOOKUP($L37,invullijst!$A$10:$M$177,9,FALSE))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0</v>
      </c>
      <c r="H38" s="68"/>
      <c r="I38" s="189" t="s">
        <v>81</v>
      </c>
      <c r="J38" s="190"/>
      <c r="K38" s="190"/>
      <c r="L38" s="190"/>
      <c r="M38" s="190"/>
      <c r="N38" s="191"/>
      <c r="O38" s="102">
        <f>SUM(O35:O37)</f>
        <v>0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5:F25"/>
    <mergeCell ref="M25:N25"/>
    <mergeCell ref="E26:F26"/>
    <mergeCell ref="M26:N26"/>
    <mergeCell ref="E27:F27"/>
    <mergeCell ref="M27:N27"/>
    <mergeCell ref="E21:F21"/>
    <mergeCell ref="M21:N21"/>
    <mergeCell ref="A22:F22"/>
    <mergeCell ref="I22:N22"/>
    <mergeCell ref="A24:O24"/>
    <mergeCell ref="E18:F18"/>
    <mergeCell ref="M18:N18"/>
    <mergeCell ref="E19:F19"/>
    <mergeCell ref="M19:N19"/>
    <mergeCell ref="E20:F20"/>
    <mergeCell ref="M20:N20"/>
    <mergeCell ref="E14:F14"/>
    <mergeCell ref="M14:N14"/>
    <mergeCell ref="E15:F15"/>
    <mergeCell ref="M15:N15"/>
    <mergeCell ref="A16:F16"/>
    <mergeCell ref="I16:N16"/>
    <mergeCell ref="A10:F10"/>
    <mergeCell ref="I10:N10"/>
    <mergeCell ref="E12:F12"/>
    <mergeCell ref="M12:N12"/>
    <mergeCell ref="E13:F13"/>
    <mergeCell ref="M13:N13"/>
    <mergeCell ref="E7:F7"/>
    <mergeCell ref="M7:N7"/>
    <mergeCell ref="E8:F8"/>
    <mergeCell ref="M8:N8"/>
    <mergeCell ref="E9:F9"/>
    <mergeCell ref="M9:N9"/>
    <mergeCell ref="B3:F3"/>
    <mergeCell ref="J3:N3"/>
    <mergeCell ref="A5:O5"/>
    <mergeCell ref="E6:F6"/>
    <mergeCell ref="M6:N6"/>
    <mergeCell ref="A1:E1"/>
    <mergeCell ref="F1:H1"/>
    <mergeCell ref="I1:O1"/>
    <mergeCell ref="A2:L2"/>
    <mergeCell ref="M2:O2"/>
  </mergeCells>
  <pageMargins left="0.19685039370078741" right="0.11811023622047245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O38"/>
  <sheetViews>
    <sheetView workbookViewId="0">
      <selection activeCell="R27" sqref="R27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45368</v>
      </c>
      <c r="N2" s="184"/>
      <c r="O2" s="185"/>
    </row>
    <row r="3" spans="1:15" s="67" customFormat="1" ht="38.25" customHeight="1" thickBot="1" x14ac:dyDescent="0.25">
      <c r="A3" s="116">
        <v>3</v>
      </c>
      <c r="B3" s="186" t="str">
        <f>IF(VLOOKUP(A3,invullijst!A1:F5,2,FALSE)="","",VLOOKUP(A3,invullijst!A1:F5,2,FALSE))</f>
        <v>O.L.V. Schuts Elshout</v>
      </c>
      <c r="C3" s="186"/>
      <c r="D3" s="186"/>
      <c r="E3" s="186"/>
      <c r="F3" s="186"/>
      <c r="G3" s="118"/>
      <c r="H3" s="68"/>
      <c r="I3" s="116">
        <v>1</v>
      </c>
      <c r="J3" s="186" t="str">
        <f>IF(VLOOKUP(I3,invullijst!A1:C5,2,FALSE)="","",VLOOKUP(I3,invullijst!A1:C5,2,FALSE))</f>
        <v>Sint Ambrosius Baardwijk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IF($G$3="k",IF(VLOOKUP($D6,invullijst!$A$10:$M$177,11,FALSE)=0," ",VLOOKUP($D6,invullijst!$A$10:$M$177,11,FALSE)),"")</f>
        <v/>
      </c>
      <c r="C6" s="101" t="str">
        <f>IF(VLOOKUP(D6,invullijst!A$10:F$218,4,FALSE)="","",VLOOKUP(D6,invullijst!A$10:D$218,4,FALSE))</f>
        <v>vr</v>
      </c>
      <c r="D6" s="106">
        <v>302</v>
      </c>
      <c r="E6" s="188" t="str">
        <f>IF(VLOOKUP($D6,invullijst!$A$10:$M$177,2,FALSE)="","",VLOOKUP($D6,invullijst!$A$10:$M$177,2,FALSE))</f>
        <v>Freek de Jong</v>
      </c>
      <c r="F6" s="188"/>
      <c r="G6" s="102">
        <f>IF(VLOOKUP($D6,invullijst!$A$10:$M$177,10,FALSE)=0,"",VLOOKUP($D6,invullijst!$A$10:$M$177,10,FALSE))</f>
        <v>90</v>
      </c>
      <c r="H6" s="68"/>
      <c r="I6" s="100">
        <v>1</v>
      </c>
      <c r="J6" s="113" t="str">
        <f>IF($O$3="k",IF(VLOOKUP($L6,invullijst!$A$10:$M$177,11,FALSE)=0," ",VLOOKUP($L6,invullijst!$A$10:$M$177,11,FALSE)),"")</f>
        <v/>
      </c>
      <c r="K6" s="101" t="str">
        <f>IF(VLOOKUP($L6,invullijst!$A$10:$M$218,4,FALSE)="","",VLOOKUP($L6,invullijst!$A$10:$M$218,4,FALSE))</f>
        <v>vr</v>
      </c>
      <c r="L6" s="106">
        <v>105</v>
      </c>
      <c r="M6" s="188" t="str">
        <f>IF(VLOOKUP($L6,invullijst!$A$10:$M$177,2,FALSE)="","",VLOOKUP($L6,invullijst!$A$10:$M$177,2,FALSE))</f>
        <v>René Klijn</v>
      </c>
      <c r="N6" s="188"/>
      <c r="O6" s="102">
        <f>IF(VLOOKUP($L6,invullijst!$A$10:$M$177,10,FALSE)=0,"",VLOOKUP($L6,invullijst!$A$10:$M$177,10,FALSE))</f>
        <v>84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IF($G$3="k",IF(VLOOKUP($D7,invullijst!$A$10:$M$177,11,FALSE)=0," ",VLOOKUP($D7,invullijst!$A$10:$M$177,11,FALSE)),"")</f>
        <v/>
      </c>
      <c r="C7" s="101" t="str">
        <f>IF(VLOOKUP(D7,invullijst!A$10:F$218,4,FALSE)="","",VLOOKUP(D7,invullijst!A$10:D$218,4,FALSE))</f>
        <v>vr</v>
      </c>
      <c r="D7" s="107">
        <v>311</v>
      </c>
      <c r="E7" s="188" t="str">
        <f>IF(VLOOKUP($D7,invullijst!$A$10:$M$177,2,FALSE)="","",VLOOKUP($D7,invullijst!$A$10:$M$177,2,FALSE))</f>
        <v>Ton Kolmans</v>
      </c>
      <c r="F7" s="188"/>
      <c r="G7" s="102">
        <f>IF(VLOOKUP($D7,invullijst!$A$10:$M$177,10,FALSE)=0,"",VLOOKUP($D7,invullijst!$A$10:$M$177,10,FALSE))</f>
        <v>83</v>
      </c>
      <c r="H7" s="68"/>
      <c r="I7" s="103">
        <v>2</v>
      </c>
      <c r="J7" s="113" t="str">
        <f>IF($O$3="k",IF(VLOOKUP($L7,invullijst!$A$10:$M$177,11,FALSE)=0," ",VLOOKUP($L7,invullijst!$A$10:$M$177,11,FALSE)),"")</f>
        <v/>
      </c>
      <c r="K7" s="101" t="str">
        <f>IF(VLOOKUP($L7,invullijst!$A$10:$M$218,4,FALSE)="","",VLOOKUP($L7,invullijst!$A$10:$M$218,4,FALSE))</f>
        <v>vr</v>
      </c>
      <c r="L7" s="107">
        <v>102</v>
      </c>
      <c r="M7" s="188" t="str">
        <f>IF(VLOOKUP($L7,invullijst!$A$10:$M$177,2,FALSE)="","",VLOOKUP($L7,invullijst!$A$10:$M$177,2,FALSE))</f>
        <v>John de Jong</v>
      </c>
      <c r="N7" s="188"/>
      <c r="O7" s="102">
        <f>IF(VLOOKUP($L7,invullijst!$A$10:$M$177,10,FALSE)=0,"",VLOOKUP($L7,invullijst!$A$10:$M$177,10,FALSE))</f>
        <v>77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IF($G$3="k",IF(VLOOKUP($D8,invullijst!$A$10:$M$177,11,FALSE)=0," ",VLOOKUP($D8,invullijst!$A$10:$M$177,11,FALSE)),"")</f>
        <v/>
      </c>
      <c r="C8" s="101" t="str">
        <f>IF(VLOOKUP(D8,invullijst!A$10:F$218,4,FALSE)="","",VLOOKUP(D8,invullijst!A$10:D$218,4,FALSE))</f>
        <v>vr</v>
      </c>
      <c r="D8" s="107">
        <v>305</v>
      </c>
      <c r="E8" s="188" t="str">
        <f>IF(VLOOKUP($D8,invullijst!$A$10:$M$177,2,FALSE)="","",VLOOKUP($D8,invullijst!$A$10:$M$177,2,FALSE))</f>
        <v>Johan Klerx</v>
      </c>
      <c r="F8" s="188"/>
      <c r="G8" s="102">
        <f>IF(VLOOKUP($D8,invullijst!$A$10:$M$177,10,FALSE)=0,"",VLOOKUP($D8,invullijst!$A$10:$M$177,10,FALSE))</f>
        <v>82</v>
      </c>
      <c r="H8" s="68"/>
      <c r="I8" s="103">
        <v>3</v>
      </c>
      <c r="J8" s="113" t="str">
        <f>IF($O$3="k",IF(VLOOKUP($L8,invullijst!$A$10:$M$177,11,FALSE)=0," ",VLOOKUP($L8,invullijst!$A$10:$M$177,11,FALSE)),"")</f>
        <v/>
      </c>
      <c r="K8" s="101" t="str">
        <f>IF(VLOOKUP($L8,invullijst!$A$10:$M$218,4,FALSE)="","",VLOOKUP($L8,invullijst!$A$10:$M$218,4,FALSE))</f>
        <v>vr</v>
      </c>
      <c r="L8" s="107">
        <v>106</v>
      </c>
      <c r="M8" s="188" t="str">
        <f>IF(VLOOKUP($L8,invullijst!$A$10:$M$177,2,FALSE)="","",VLOOKUP($L8,invullijst!$A$10:$M$177,2,FALSE))</f>
        <v>René Pullens</v>
      </c>
      <c r="N8" s="188"/>
      <c r="O8" s="102">
        <f>IF(VLOOKUP($L8,invullijst!$A$10:$M$177,10,FALSE)=0,"",VLOOKUP($L8,invullijst!$A$10:$M$177,10,FALSE))</f>
        <v>88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IF($G$3="k",IF(VLOOKUP($D9,invullijst!$A$10:$M$177,11,FALSE)=0," ",VLOOKUP($D9,invullijst!$A$10:$M$177,11,FALSE)),"")</f>
        <v/>
      </c>
      <c r="C9" s="101" t="str">
        <f>IF(VLOOKUP(D9,invullijst!A$10:F$218,4,FALSE)="","",VLOOKUP(D9,invullijst!A$10:D$218,4,FALSE))</f>
        <v>vr</v>
      </c>
      <c r="D9" s="108">
        <v>306</v>
      </c>
      <c r="E9" s="188" t="str">
        <f>IF(VLOOKUP($D9,invullijst!$A$10:$M$177,2,FALSE)="","",VLOOKUP($D9,invullijst!$A$10:$M$177,2,FALSE))</f>
        <v>Ron Groot</v>
      </c>
      <c r="F9" s="188"/>
      <c r="G9" s="102">
        <f>IF(VLOOKUP($D9,invullijst!$A$10:$M$177,10,FALSE)=0,"",VLOOKUP($D9,invullijst!$A$10:$M$177,10,FALSE))</f>
        <v>85</v>
      </c>
      <c r="H9" s="68"/>
      <c r="I9" s="104">
        <v>4</v>
      </c>
      <c r="J9" s="113" t="str">
        <f>IF($O$3="k",IF(VLOOKUP($L9,invullijst!$A$10:$M$177,11,FALSE)=0," ",VLOOKUP($L9,invullijst!$A$10:$M$177,11,FALSE)),"")</f>
        <v/>
      </c>
      <c r="K9" s="101" t="str">
        <f>IF(VLOOKUP($L9,invullijst!$A$10:$M$218,4,FALSE)="","",VLOOKUP($L9,invullijst!$A$10:$M$218,4,FALSE))</f>
        <v>vr</v>
      </c>
      <c r="L9" s="108">
        <v>108</v>
      </c>
      <c r="M9" s="188" t="str">
        <f>IF(VLOOKUP($L9,invullijst!$A$10:$M$177,2,FALSE)="","",VLOOKUP($L9,invullijst!$A$10:$M$177,2,FALSE))</f>
        <v>Bram Pullens</v>
      </c>
      <c r="N9" s="188"/>
      <c r="O9" s="102">
        <f>IF(VLOOKUP($L9,invullijst!$A$10:$M$177,10,FALSE)=0,"",VLOOKUP($L9,invullijst!$A$10:$M$177,10,FALSE))</f>
        <v>75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340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324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IF($G$3="k",IF(VLOOKUP($D12,invullijst!$A$10:$M$177,11,FALSE)=0," ",VLOOKUP($D12,invullijst!$A$10:$M$177,11,FALSE)),"")</f>
        <v/>
      </c>
      <c r="C12" s="101" t="str">
        <f>IF(VLOOKUP(D12,invullijst!A$10:F$218,4,FALSE)="","",VLOOKUP(D12,invullijst!A$10:D$218,4,FALSE))</f>
        <v>vr</v>
      </c>
      <c r="D12" s="106">
        <v>304</v>
      </c>
      <c r="E12" s="188" t="str">
        <f>IF(VLOOKUP($D12,invullijst!$A$10:$M$177,2,FALSE)="","",VLOOKUP($D12,invullijst!$A$10:$M$177,2,FALSE))</f>
        <v xml:space="preserve">Henk Bruurmijn </v>
      </c>
      <c r="F12" s="188"/>
      <c r="G12" s="102">
        <f>IF(VLOOKUP($D12,invullijst!$A$10:$M$177,10,FALSE)=0,"",VLOOKUP($D12,invullijst!$A$10:$M$177,10,FALSE))</f>
        <v>68</v>
      </c>
      <c r="H12" s="68"/>
      <c r="I12" s="100">
        <v>1</v>
      </c>
      <c r="J12" s="113" t="str">
        <f>IF($O$3="k",IF(VLOOKUP($L12,invullijst!$A$10:$M$177,11,FALSE)=0," ",VLOOKUP($L12,invullijst!$A$10:$M$177,11,FALSE)),"")</f>
        <v/>
      </c>
      <c r="K12" s="101">
        <f>IF(VLOOKUP($L12,invullijst!$A$10:$M$218,4,FALSE)="","",VLOOKUP($L12,invullijst!$A$10:$M$218,4,FALSE))</f>
        <v>0</v>
      </c>
      <c r="L12" s="106"/>
      <c r="M12" s="188">
        <f>IF(VLOOKUP($L12,invullijst!$A$10:$M$177,2,FALSE)="","",VLOOKUP($L12,invullijst!$A$10:$M$177,2,FALSE))</f>
        <v>0</v>
      </c>
      <c r="N12" s="188"/>
      <c r="O12" s="102" t="str">
        <f>IF(VLOOKUP($L12,invullijst!$A$10:$M$177,10,FALSE)=0,"",VLOOKUP($L12,invullijst!$A$10:$M$177,10,FALSE))</f>
        <v/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IF($G$3="k",IF(VLOOKUP($D13,invullijst!$A$10:$M$177,11,FALSE)=0," ",VLOOKUP($D13,invullijst!$A$10:$M$177,11,FALSE)),"")</f>
        <v/>
      </c>
      <c r="C13" s="101">
        <f>IF(VLOOKUP(D13,invullijst!A$10:F$218,4,FALSE)="","",VLOOKUP(D13,invullijst!A$10:D$218,4,FALSE))</f>
        <v>0</v>
      </c>
      <c r="D13" s="107"/>
      <c r="E13" s="188">
        <f>IF(VLOOKUP($D13,invullijst!$A$10:$M$177,2,FALSE)="","",VLOOKUP($D13,invullijst!$A$10:$M$177,2,FALSE))</f>
        <v>0</v>
      </c>
      <c r="F13" s="188"/>
      <c r="G13" s="102" t="str">
        <f>IF(VLOOKUP($D13,invullijst!$A$10:$M$177,10,FALSE)=0,"",VLOOKUP($D13,invullijst!$A$10:$M$177,10,FALSE))</f>
        <v/>
      </c>
      <c r="H13" s="68"/>
      <c r="I13" s="103">
        <v>2</v>
      </c>
      <c r="J13" s="113" t="str">
        <f>IF($O$3="k",IF(VLOOKUP($L13,invullijst!$A$10:$M$177,11,FALSE)=0," ",VLOOKUP($L13,invullijst!$A$10:$M$177,11,FALSE)),"")</f>
        <v/>
      </c>
      <c r="K13" s="101">
        <f>IF(VLOOKUP($L13,invullijst!$A$10:$M$218,4,FALSE)="","",VLOOKUP($L13,invullijst!$A$10:$M$218,4,FALSE))</f>
        <v>0</v>
      </c>
      <c r="L13" s="107"/>
      <c r="M13" s="188">
        <f>IF(VLOOKUP($L13,invullijst!$A$10:$M$177,2,FALSE)="","",VLOOKUP($L13,invullijst!$A$10:$M$177,2,FALSE))</f>
        <v>0</v>
      </c>
      <c r="N13" s="188"/>
      <c r="O13" s="102" t="str">
        <f>IF(VLOOKUP($L13,invullijst!$A$10:$M$177,10,FALSE)=0,"",VLOOKUP($L13,invullijst!$A$10:$M$177,10,FALSE))</f>
        <v/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IF($G$3="k",IF(VLOOKUP($D14,invullijst!$A$10:$M$177,11,FALSE)=0," ",VLOOKUP($D14,invullijst!$A$10:$M$177,11,FALSE)),"")</f>
        <v/>
      </c>
      <c r="C14" s="101">
        <f>IF(VLOOKUP(D14,invullijst!A$10:F$218,4,FALSE)="","",VLOOKUP(D14,invullijst!A$10:D$218,4,FALSE))</f>
        <v>0</v>
      </c>
      <c r="D14" s="107"/>
      <c r="E14" s="188">
        <f>IF(VLOOKUP($D14,invullijst!$A$10:$M$177,2,FALSE)="","",VLOOKUP($D14,invullijst!$A$10:$M$177,2,FALSE))</f>
        <v>0</v>
      </c>
      <c r="F14" s="188"/>
      <c r="G14" s="102" t="str">
        <f>IF(VLOOKUP($D14,invullijst!$A$10:$M$177,10,FALSE)=0,"",VLOOKUP($D14,invullijst!$A$10:$M$177,10,FALSE))</f>
        <v/>
      </c>
      <c r="H14" s="68"/>
      <c r="I14" s="103">
        <v>3</v>
      </c>
      <c r="J14" s="113" t="str">
        <f>IF($O$3="k",IF(VLOOKUP($L14,invullijst!$A$10:$M$177,11,FALSE)=0," ",VLOOKUP($L14,invullijst!$A$10:$M$177,11,FALSE)),"")</f>
        <v/>
      </c>
      <c r="K14" s="101">
        <f>IF(VLOOKUP($L14,invullijst!$A$10:$M$218,4,FALSE)="","",VLOOKUP($L14,invullijst!$A$10:$M$218,4,FALSE))</f>
        <v>0</v>
      </c>
      <c r="L14" s="107"/>
      <c r="M14" s="188">
        <f>IF(VLOOKUP($L14,invullijst!$A$10:$M$177,2,FALSE)="","",VLOOKUP($L14,invullijst!$A$10:$M$177,2,FALSE))</f>
        <v>0</v>
      </c>
      <c r="N14" s="188"/>
      <c r="O14" s="102" t="str">
        <f>IF(VLOOKUP($L14,invullijst!$A$10:$M$177,10,FALSE)=0,"",VLOOKUP($L14,invullijst!$A$10:$M$177,10,FALSE))</f>
        <v/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IF($G$3="k",IF(VLOOKUP($D15,invullijst!$A$10:$M$177,11,FALSE)=0," ",VLOOKUP($D15,invullijst!$A$10:$M$177,11,FALSE)),"")</f>
        <v/>
      </c>
      <c r="C15" s="101">
        <f>IF(VLOOKUP(D15,invullijst!A$10:F$218,4,FALSE)="","",VLOOKUP(D15,invullijst!A$10:D$218,4,FALSE))</f>
        <v>0</v>
      </c>
      <c r="D15" s="108"/>
      <c r="E15" s="188">
        <f>IF(VLOOKUP($D15,invullijst!$A$10:$M$177,2,FALSE)="","",VLOOKUP($D15,invullijst!$A$10:$M$177,2,FALSE))</f>
        <v>0</v>
      </c>
      <c r="F15" s="188"/>
      <c r="G15" s="102" t="str">
        <f>IF(VLOOKUP($D15,invullijst!$A$10:$M$177,10,FALSE)=0,"",VLOOKUP($D15,invullijst!$A$10:$M$177,10,FALSE))</f>
        <v/>
      </c>
      <c r="H15" s="68"/>
      <c r="I15" s="104">
        <v>4</v>
      </c>
      <c r="J15" s="113" t="str">
        <f>IF($O$3="k",IF(VLOOKUP($L15,invullijst!$A$10:$M$177,11,FALSE)=0," ",VLOOKUP($L15,invullijst!$A$10:$M$177,11,FALSE)),"")</f>
        <v/>
      </c>
      <c r="K15" s="101">
        <f>IF(VLOOKUP($L15,invullijst!$A$10:$M$218,4,FALSE)="","",VLOOKUP($L15,invullijst!$A$10:$M$218,4,FALSE))</f>
        <v>0</v>
      </c>
      <c r="L15" s="108"/>
      <c r="M15" s="188">
        <f>IF(VLOOKUP($L15,invullijst!$A$10:$M$177,2,FALSE)="","",VLOOKUP($L15,invullijst!$A$10:$M$177,2,FALSE))</f>
        <v>0</v>
      </c>
      <c r="N15" s="188"/>
      <c r="O15" s="102" t="str">
        <f>IF(VLOOKUP($L15,invullijst!$A$10:$M$177,10,FALSE)=0,"",VLOOKUP($L15,invullijst!$A$10:$M$177,10,FALSE))</f>
        <v/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68</v>
      </c>
      <c r="H16" s="68"/>
      <c r="I16" s="189" t="s">
        <v>76</v>
      </c>
      <c r="J16" s="190"/>
      <c r="K16" s="190"/>
      <c r="L16" s="190"/>
      <c r="M16" s="190"/>
      <c r="N16" s="191"/>
      <c r="O16" s="105">
        <f>SUM(O12:O15)</f>
        <v>0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IF($G$3="k",IF(VLOOKUP($D18,invullijst!$A$10:$M$177,11,FALSE)=0," ",VLOOKUP($D18,invullijst!$A$10:$M$177,11,FALSE)),"")</f>
        <v/>
      </c>
      <c r="C18" s="101">
        <f>IF(VLOOKUP(D18,invullijst!A$10:F$218,4,FALSE)="","",VLOOKUP(D18,invullijst!A$10:D$218,4,FALSE))</f>
        <v>0</v>
      </c>
      <c r="D18" s="106"/>
      <c r="E18" s="188">
        <f>IF(VLOOKUP($D18,invullijst!$A$10:$M$177,2,FALSE)="","",VLOOKUP($D18,invullijst!$A$10:$M$177,2,FALSE))</f>
        <v>0</v>
      </c>
      <c r="F18" s="188"/>
      <c r="G18" s="102" t="str">
        <f>IF(VLOOKUP($D18,invullijst!$A$10:$M$177,10,FALSE)=0,"",VLOOKUP($D18,invullijst!$A$10:$M$177,10,FALSE))</f>
        <v/>
      </c>
      <c r="H18" s="68"/>
      <c r="I18" s="100">
        <v>1</v>
      </c>
      <c r="J18" s="113" t="str">
        <f>IF($O$3="k",IF(VLOOKUP($L18,invullijst!$A$10:$M$177,11,FALSE)=0," ",VLOOKUP($L18,invullijst!$A$10:$M$177,11,FALSE)),"")</f>
        <v/>
      </c>
      <c r="K18" s="101">
        <f>IF(VLOOKUP($L18,invullijst!$A$10:$M$218,4,FALSE)="","",VLOOKUP($L18,invullijst!$A$10:$M$218,4,FALSE))</f>
        <v>0</v>
      </c>
      <c r="L18" s="106"/>
      <c r="M18" s="188">
        <f>IF(VLOOKUP($L18,invullijst!$A$10:$M$177,2,FALSE)="","",VLOOKUP($L18,invullijst!$A$10:$M$177,2,FALSE))</f>
        <v>0</v>
      </c>
      <c r="N18" s="188"/>
      <c r="O18" s="102" t="str">
        <f>IF(VLOOKUP($L18,invullijst!$A$10:$M$177,10,FALSE)=0,"",VLOOKUP($L18,invullijst!$A$10:$M$177,10,FALSE))</f>
        <v/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IF($G$3="k",IF(VLOOKUP($D19,invullijst!$A$10:$M$177,11,FALSE)=0," ",VLOOKUP($D19,invullijst!$A$10:$M$177,11,FALSE)),"")</f>
        <v/>
      </c>
      <c r="C19" s="101">
        <f>IF(VLOOKUP(D19,invullijst!A$10:F$218,4,FALSE)="","",VLOOKUP(D19,invullijst!A$10:D$218,4,FALSE))</f>
        <v>0</v>
      </c>
      <c r="D19" s="107"/>
      <c r="E19" s="188">
        <f>IF(VLOOKUP($D19,invullijst!$A$10:$M$177,2,FALSE)="","",VLOOKUP($D19,invullijst!$A$10:$M$177,2,FALSE))</f>
        <v>0</v>
      </c>
      <c r="F19" s="188"/>
      <c r="G19" s="102" t="str">
        <f>IF(VLOOKUP($D19,invullijst!$A$10:$M$177,10,FALSE)=0,"",VLOOKUP($D19,invullijst!$A$10:$M$177,10,FALSE))</f>
        <v/>
      </c>
      <c r="H19" s="68"/>
      <c r="I19" s="103">
        <v>2</v>
      </c>
      <c r="J19" s="113" t="str">
        <f>IF($O$3="k",IF(VLOOKUP($L19,invullijst!$A$10:$M$177,11,FALSE)=0," ",VLOOKUP($L19,invullijst!$A$10:$M$177,11,FALSE)),"")</f>
        <v/>
      </c>
      <c r="K19" s="101">
        <f>IF(VLOOKUP($L19,invullijst!$A$10:$M$218,4,FALSE)="","",VLOOKUP($L19,invullijst!$A$10:$M$218,4,FALSE))</f>
        <v>0</v>
      </c>
      <c r="L19" s="107"/>
      <c r="M19" s="188">
        <f>IF(VLOOKUP($L19,invullijst!$A$10:$M$177,2,FALSE)="","",VLOOKUP($L19,invullijst!$A$10:$M$177,2,FALSE))</f>
        <v>0</v>
      </c>
      <c r="N19" s="188"/>
      <c r="O19" s="102" t="str">
        <f>IF(VLOOKUP($L19,invullijst!$A$10:$M$177,10,FALSE)=0,"",VLOOKUP($L19,invullijst!$A$10:$M$177,10,FALSE))</f>
        <v/>
      </c>
    </row>
    <row r="20" spans="1:15" s="69" customFormat="1" ht="21" customHeight="1" thickBot="1" x14ac:dyDescent="0.25">
      <c r="A20" s="103">
        <v>3</v>
      </c>
      <c r="B20" s="113" t="str">
        <f>IF($G$3="k",IF(VLOOKUP($D20,invullijst!$A$10:$M$177,11,FALSE)=0," ",VLOOKUP($D20,invullijst!$A$10:$M$177,11,FALSE)),"")</f>
        <v/>
      </c>
      <c r="C20" s="101">
        <f>IF(VLOOKUP(D20,invullijst!A$10:F$218,4,FALSE)="","",VLOOKUP(D20,invullijst!A$10:D$218,4,FALSE))</f>
        <v>0</v>
      </c>
      <c r="D20" s="107"/>
      <c r="E20" s="188">
        <f>IF(VLOOKUP($D20,invullijst!$A$10:$M$177,2,FALSE)="","",VLOOKUP($D20,invullijst!$A$10:$M$177,2,FALSE))</f>
        <v>0</v>
      </c>
      <c r="F20" s="188"/>
      <c r="G20" s="102" t="str">
        <f>IF(VLOOKUP($D20,invullijst!$A$10:$M$177,10,FALSE)=0,"",VLOOKUP($D20,invullijst!$A$10:$M$177,10,FALSE))</f>
        <v/>
      </c>
      <c r="H20" s="68"/>
      <c r="I20" s="103">
        <v>3</v>
      </c>
      <c r="J20" s="113" t="str">
        <f>IF($O$3="k",IF(VLOOKUP($L20,invullijst!$A$10:$M$177,11,FALSE)=0," ",VLOOKUP($L20,invullijst!$A$10:$M$177,11,FALSE)),"")</f>
        <v/>
      </c>
      <c r="K20" s="101">
        <f>IF(VLOOKUP($L20,invullijst!$A$10:$M$218,4,FALSE)="","",VLOOKUP($L20,invullijst!$A$10:$M$218,4,FALSE))</f>
        <v>0</v>
      </c>
      <c r="L20" s="107"/>
      <c r="M20" s="188">
        <f>IF(VLOOKUP($L20,invullijst!$A$10:$M$177,2,FALSE)="","",VLOOKUP($L20,invullijst!$A$10:$M$177,2,FALSE))</f>
        <v>0</v>
      </c>
      <c r="N20" s="188"/>
      <c r="O20" s="102" t="str">
        <f>IF(VLOOKUP($L20,invullijst!$A$10:$M$177,10,FALSE)=0,"",VLOOKUP($L20,invullijst!$A$10:$M$177,10,FALSE))</f>
        <v/>
      </c>
    </row>
    <row r="21" spans="1:15" s="69" customFormat="1" ht="21" customHeight="1" thickBot="1" x14ac:dyDescent="0.25">
      <c r="A21" s="104">
        <v>4</v>
      </c>
      <c r="B21" s="113" t="str">
        <f>IF($G$3="k",IF(VLOOKUP($D21,invullijst!$A$10:$M$177,11,FALSE)=0," ",VLOOKUP($D21,invullijst!$A$10:$M$177,11,FALSE)),"")</f>
        <v/>
      </c>
      <c r="C21" s="101">
        <f>IF(VLOOKUP(D21,invullijst!A$10:F$218,4,FALSE)="","",VLOOKUP(D21,invullijst!A$10:D$218,4,FALSE))</f>
        <v>0</v>
      </c>
      <c r="D21" s="108"/>
      <c r="E21" s="188">
        <f>IF(VLOOKUP($D21,invullijst!$A$10:$M$177,2,FALSE)="","",VLOOKUP($D21,invullijst!$A$10:$M$177,2,FALSE))</f>
        <v>0</v>
      </c>
      <c r="F21" s="188"/>
      <c r="G21" s="102" t="str">
        <f>IF(VLOOKUP($D21,invullijst!$A$10:$M$177,10,FALSE)=0,"",VLOOKUP($D21,invullijst!$A$10:$M$177,10,FALSE))</f>
        <v/>
      </c>
      <c r="H21" s="68"/>
      <c r="I21" s="104">
        <v>4</v>
      </c>
      <c r="J21" s="113" t="str">
        <f>IF($O$3="k",IF(VLOOKUP($L21,invullijst!$A$10:$M$177,11,FALSE)=0," ",VLOOKUP($L21,invullijst!$A$10:$M$177,11,FALSE)),"")</f>
        <v/>
      </c>
      <c r="K21" s="101">
        <f>IF(VLOOKUP($L21,invullijst!$A$10:$M$218,4,FALSE)="","",VLOOKUP($L21,invullijst!$A$10:$M$218,4,FALSE))</f>
        <v>0</v>
      </c>
      <c r="L21" s="108"/>
      <c r="M21" s="188">
        <f>IF(VLOOKUP($L21,invullijst!$A$10:$M$177,2,FALSE)="","",VLOOKUP($L21,invullijst!$A$10:$M$177,2,FALSE))</f>
        <v>0</v>
      </c>
      <c r="N21" s="188"/>
      <c r="O21" s="102" t="str">
        <f>IF(VLOOKUP($L21,invullijst!$A$10:$M$177,10,FALSE)=0,"",VLOOKUP($L21,invullijst!$A$10:$M$177,10,FALSE))</f>
        <v/>
      </c>
    </row>
    <row r="22" spans="1:15" s="69" customFormat="1" ht="21" customHeight="1" thickBot="1" x14ac:dyDescent="0.25">
      <c r="A22" s="189" t="s">
        <v>124</v>
      </c>
      <c r="B22" s="190"/>
      <c r="C22" s="190"/>
      <c r="D22" s="190"/>
      <c r="E22" s="190"/>
      <c r="F22" s="191"/>
      <c r="G22" s="105"/>
      <c r="H22" s="68"/>
      <c r="I22" s="189" t="s">
        <v>123</v>
      </c>
      <c r="J22" s="190"/>
      <c r="K22" s="190"/>
      <c r="L22" s="190"/>
      <c r="M22" s="190"/>
      <c r="N22" s="191"/>
      <c r="O22" s="10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IF($G$3="k",IF(VLOOKUP($D25,invullijst!$A$10:$M$177,11,FALSE)=0," ",VLOOKUP($D25,invullijst!$A$10:$M$177,11,FALSE)),"")</f>
        <v/>
      </c>
      <c r="C25" s="101" t="str">
        <f>IF(VLOOKUP(D25,invullijst!A$10:F$218,4,FALSE)="","",VLOOKUP(D25,invullijst!A$10:D$218,4,FALSE))</f>
        <v>65+</v>
      </c>
      <c r="D25" s="106">
        <v>307</v>
      </c>
      <c r="E25" s="188" t="str">
        <f>IF(VLOOKUP($D25,invullijst!$A$10:$M$177,2,FALSE)="","",VLOOKUP($D25,invullijst!$A$10:$M$177,2,FALSE))</f>
        <v>Bert van Engelen</v>
      </c>
      <c r="F25" s="188"/>
      <c r="G25" s="102">
        <f>IF(VLOOKUP($D25,invullijst!$A$10:$M$177,10,FALSE)=0,"",VLOOKUP($D25,invullijst!$A$10:$M$177,10,FALSE))</f>
        <v>96</v>
      </c>
      <c r="H25" s="68"/>
      <c r="I25" s="100">
        <v>1</v>
      </c>
      <c r="J25" s="113" t="str">
        <f>IF($O$3="k",IF(VLOOKUP($L25,invullijst!$A$10:$M$177,11,FALSE)=0," ",VLOOKUP($L25,invullijst!$A$10:$M$177,11,FALSE)),"")</f>
        <v/>
      </c>
      <c r="K25" s="101" t="str">
        <f>IF(VLOOKUP($L25,invullijst!$A$10:$M$218,4,FALSE)="","",VLOOKUP($L25,invullijst!$A$10:$M$218,4,FALSE))</f>
        <v>J</v>
      </c>
      <c r="L25" s="106">
        <v>109</v>
      </c>
      <c r="M25" s="188" t="str">
        <f>IF(VLOOKUP($L25,invullijst!$A$10:$M$177,2,FALSE)="","",VLOOKUP($L25,invullijst!$A$10:$M$177,2,FALSE))</f>
        <v>Gijs Pullens</v>
      </c>
      <c r="N25" s="188"/>
      <c r="O25" s="102">
        <f>IF(VLOOKUP($L25,invullijst!$A$10:$M$177,10,FALSE)=0,"",VLOOKUP($L25,invullijst!$A$10:$M$177,10,FALSE))</f>
        <v>78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IF($G$3="k",IF(VLOOKUP($D26,invullijst!$A$10:$M$177,11,FALSE)=0," ",VLOOKUP($D26,invullijst!$A$10:$M$177,11,FALSE)),"")</f>
        <v/>
      </c>
      <c r="C26" s="101" t="str">
        <f>IF(VLOOKUP(D26,invullijst!A$10:F$218,4,FALSE)="","",VLOOKUP(D26,invullijst!A$10:D$218,4,FALSE))</f>
        <v>65+</v>
      </c>
      <c r="D26" s="107">
        <v>310</v>
      </c>
      <c r="E26" s="188" t="str">
        <f>IF(VLOOKUP($D26,invullijst!$A$10:$M$177,2,FALSE)="","",VLOOKUP($D26,invullijst!$A$10:$M$177,2,FALSE))</f>
        <v>Tini Boom</v>
      </c>
      <c r="F26" s="188"/>
      <c r="G26" s="102">
        <f>IF(VLOOKUP($D26,invullijst!$A$10:$M$177,10,FALSE)=0,"",VLOOKUP($D26,invullijst!$A$10:$M$177,10,FALSE))</f>
        <v>93</v>
      </c>
      <c r="H26" s="68"/>
      <c r="I26" s="103">
        <v>2</v>
      </c>
      <c r="J26" s="113" t="str">
        <f>IF($O$3="k",IF(VLOOKUP($L26,invullijst!$A$10:$M$177,11,FALSE)=0," ",VLOOKUP($L26,invullijst!$A$10:$M$177,11,FALSE)),"")</f>
        <v/>
      </c>
      <c r="K26" s="101" t="str">
        <f>IF(VLOOKUP($L26,invullijst!$A$10:$M$218,4,FALSE)="","",VLOOKUP($L26,invullijst!$A$10:$M$218,4,FALSE))</f>
        <v>65+</v>
      </c>
      <c r="L26" s="107">
        <v>113</v>
      </c>
      <c r="M26" s="188" t="str">
        <f>IF(VLOOKUP($L26,invullijst!$A$10:$M$177,2,FALSE)="","",VLOOKUP($L26,invullijst!$A$10:$M$177,2,FALSE))</f>
        <v>Kees Coppens</v>
      </c>
      <c r="N26" s="188"/>
      <c r="O26" s="102">
        <f>IF(VLOOKUP($L26,invullijst!$A$10:$M$177,10,FALSE)=0,"",VLOOKUP($L26,invullijst!$A$10:$M$177,10,FALSE))</f>
        <v>85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IF($G$3="k",IF(VLOOKUP($D27,invullijst!$A$10:$M$177,11,FALSE)=0," ",VLOOKUP($D27,invullijst!$A$10:$M$177,11,FALSE)),"")</f>
        <v/>
      </c>
      <c r="C27" s="101" t="str">
        <f>IF(VLOOKUP(D27,invullijst!A$10:F$218,4,FALSE)="","",VLOOKUP(D27,invullijst!A$10:D$218,4,FALSE))</f>
        <v>65+</v>
      </c>
      <c r="D27" s="108">
        <v>309</v>
      </c>
      <c r="E27" s="188" t="str">
        <f>IF(VLOOKUP($D27,invullijst!$A$10:$M$177,2,FALSE)="","",VLOOKUP($D27,invullijst!$A$10:$M$177,2,FALSE))</f>
        <v>René de Jong</v>
      </c>
      <c r="F27" s="188"/>
      <c r="G27" s="102">
        <f>IF(VLOOKUP($D27,invullijst!$A$10:$M$177,10,FALSE)=0,"",VLOOKUP($D27,invullijst!$A$10:$M$177,10,FALSE))</f>
        <v>84</v>
      </c>
      <c r="H27" s="68"/>
      <c r="I27" s="103">
        <v>3</v>
      </c>
      <c r="J27" s="113" t="str">
        <f>IF($O$3="k",IF(VLOOKUP($L27,invullijst!$A$10:$M$177,11,FALSE)=0," ",VLOOKUP($L27,invullijst!$A$10:$M$177,11,FALSE)),"")</f>
        <v/>
      </c>
      <c r="K27" s="101" t="str">
        <f>IF(VLOOKUP($L27,invullijst!$A$10:$M$218,4,FALSE)="","",VLOOKUP($L27,invullijst!$A$10:$M$218,4,FALSE))</f>
        <v>65+</v>
      </c>
      <c r="L27" s="108">
        <v>111</v>
      </c>
      <c r="M27" s="188" t="str">
        <f>IF(VLOOKUP($L27,invullijst!$A$10:$M$177,2,FALSE)="","",VLOOKUP($L27,invullijst!$A$10:$M$177,2,FALSE))</f>
        <v>Frans van Buul</v>
      </c>
      <c r="N27" s="188"/>
      <c r="O27" s="102">
        <f>IF(VLOOKUP($L27,invullijst!$A$10:$M$177,10,FALSE)=0,"",VLOOKUP($L27,invullijst!$A$10:$M$177,10,FALSE))</f>
        <v>78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273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241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IF($G$3="k",IF(VLOOKUP($D30,invullijst!$A$10:$M$177,11,FALSE)=0," ",VLOOKUP($D30,invullijst!$A$10:$M$177,11,FALSE)),"")</f>
        <v/>
      </c>
      <c r="C30" s="101" t="str">
        <f>IF(VLOOKUP(D30,invullijst!A$10:F$218,4,FALSE)="","",VLOOKUP(D30,invullijst!A$10:D$218,4,FALSE))</f>
        <v>J</v>
      </c>
      <c r="D30" s="106">
        <v>312</v>
      </c>
      <c r="E30" s="188" t="str">
        <f>IF(VLOOKUP($D30,invullijst!$A$10:$M$177,2,FALSE)="","",VLOOKUP($D30,invullijst!$A$10:$M$177,2,FALSE))</f>
        <v>Floor de Jong</v>
      </c>
      <c r="F30" s="188"/>
      <c r="G30" s="102">
        <f>IF(VLOOKUP($D30,invullijst!$A$10:$M$177,10,FALSE)=0,"",VLOOKUP($D30,invullijst!$A$10:$M$177,10,FALSE))</f>
        <v>92</v>
      </c>
      <c r="H30" s="68"/>
      <c r="I30" s="100">
        <v>1</v>
      </c>
      <c r="J30" s="113" t="str">
        <f>IF($O$3="k",IF(VLOOKUP($L30,invullijst!$A$10:$M$177,11,FALSE)=0," ",VLOOKUP($L30,invullijst!$A$10:$M$177,11,FALSE)),"")</f>
        <v/>
      </c>
      <c r="K30" s="101">
        <f>IF(VLOOKUP($L30,invullijst!$A$10:$M$218,4,FALSE)="","",VLOOKUP($L30,invullijst!$A$10:$M$218,4,FALSE))</f>
        <v>0</v>
      </c>
      <c r="L30" s="106"/>
      <c r="M30" s="188">
        <f>IF(VLOOKUP($L30,invullijst!$A$10:$M$177,2,FALSE)="","",VLOOKUP($L30,invullijst!$A$10:$M$177,2,FALSE))</f>
        <v>0</v>
      </c>
      <c r="N30" s="188"/>
      <c r="O30" s="102" t="str">
        <f>IF(VLOOKUP($L30,invullijst!$A$10:$M$177,10,FALSE)=0,"",VLOOKUP($L30,invullijst!$A$10:$M$177,10,FALSE))</f>
        <v/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IF($G$3="k",IF(VLOOKUP($D31,invullijst!$A$10:$M$177,11,FALSE)=0," ",VLOOKUP($D31,invullijst!$A$10:$M$177,11,FALSE)),"")</f>
        <v/>
      </c>
      <c r="C31" s="101" t="str">
        <f>IF(VLOOKUP(D31,invullijst!A$10:F$218,4,FALSE)="","",VLOOKUP(D31,invullijst!A$10:D$218,4,FALSE))</f>
        <v>65+</v>
      </c>
      <c r="D31" s="107">
        <v>301</v>
      </c>
      <c r="E31" s="188" t="str">
        <f>IF(VLOOKUP($D31,invullijst!$A$10:$M$177,2,FALSE)="","",VLOOKUP($D31,invullijst!$A$10:$M$177,2,FALSE))</f>
        <v>Arjen van Assem disp</v>
      </c>
      <c r="F31" s="188"/>
      <c r="G31" s="102">
        <f>IF(VLOOKUP($D31,invullijst!$A$10:$M$177,10,FALSE)=0,"",VLOOKUP($D31,invullijst!$A$10:$M$177,10,FALSE))</f>
        <v>89</v>
      </c>
      <c r="H31" s="68"/>
      <c r="I31" s="103">
        <v>2</v>
      </c>
      <c r="J31" s="113" t="str">
        <f>IF($O$3="k",IF(VLOOKUP($L31,invullijst!$A$10:$M$177,11,FALSE)=0," ",VLOOKUP($L31,invullijst!$A$10:$M$177,11,FALSE)),"")</f>
        <v/>
      </c>
      <c r="K31" s="101">
        <f>IF(VLOOKUP($L31,invullijst!$A$10:$M$218,4,FALSE)="","",VLOOKUP($L31,invullijst!$A$10:$M$218,4,FALSE))</f>
        <v>0</v>
      </c>
      <c r="L31" s="107"/>
      <c r="M31" s="188">
        <f>IF(VLOOKUP($L31,invullijst!$A$10:$M$177,2,FALSE)="","",VLOOKUP($L31,invullijst!$A$10:$M$177,2,FALSE))</f>
        <v>0</v>
      </c>
      <c r="N31" s="188"/>
      <c r="O31" s="102" t="str">
        <f>IF(VLOOKUP($L31,invullijst!$A$10:$M$177,10,FALSE)=0,"",VLOOKUP($L31,invullijst!$A$10:$M$177,10,FALSE))</f>
        <v/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IF($G$3="k",IF(VLOOKUP($D32,invullijst!$A$10:$M$177,11,FALSE)=0," ",VLOOKUP($D32,invullijst!$A$10:$M$177,11,FALSE)),"")</f>
        <v/>
      </c>
      <c r="C32" s="101">
        <f>IF(VLOOKUP(D32,invullijst!A$10:F$218,4,FALSE)="","",VLOOKUP(D32,invullijst!A$10:D$218,4,FALSE))</f>
        <v>0</v>
      </c>
      <c r="D32" s="108"/>
      <c r="E32" s="188">
        <f>IF(VLOOKUP($D32,invullijst!$A$10:$M$177,2,FALSE)="","",VLOOKUP($D32,invullijst!$A$10:$M$177,2,FALSE))</f>
        <v>0</v>
      </c>
      <c r="F32" s="188"/>
      <c r="G32" s="102" t="str">
        <f>IF(VLOOKUP($D32,invullijst!$A$10:$M$177,10,FALSE)=0,"",VLOOKUP($D32,invullijst!$A$10:$M$177,10,FALSE))</f>
        <v/>
      </c>
      <c r="H32" s="68"/>
      <c r="I32" s="103">
        <v>3</v>
      </c>
      <c r="J32" s="113" t="str">
        <f>IF($O$3="k",IF(VLOOKUP($L32,invullijst!$A$10:$M$177,11,FALSE)=0," ",VLOOKUP($L32,invullijst!$A$10:$M$177,11,FALSE)),"")</f>
        <v/>
      </c>
      <c r="K32" s="101">
        <f>IF(VLOOKUP($L32,invullijst!$A$10:$M$218,4,FALSE)="","",VLOOKUP($L32,invullijst!$A$10:$M$218,4,FALSE))</f>
        <v>0</v>
      </c>
      <c r="L32" s="108"/>
      <c r="M32" s="188">
        <f>IF(VLOOKUP($L32,invullijst!$A$10:$M$177,2,FALSE)="","",VLOOKUP($L32,invullijst!$A$10:$M$177,2,FALSE))</f>
        <v>0</v>
      </c>
      <c r="N32" s="188"/>
      <c r="O32" s="102" t="str">
        <f>IF(VLOOKUP($L32,invullijst!$A$10:$M$177,10,FALSE)=0,"",VLOOKUP($L32,invullijst!$A$10:$M$177,10,FALSE))</f>
        <v/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>
        <f>SUM(G30:G32)</f>
        <v>181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0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IF($G$3="k",IF(VLOOKUP($D35,invullijst!$A$10:$M$177,11,FALSE)=0," ",VLOOKUP($D35,invullijst!$A$10:$M$177,11,FALSE)),"")</f>
        <v/>
      </c>
      <c r="C35" s="101">
        <f>IF(VLOOKUP(D35,invullijst!A$10:F$218,4,FALSE)="","",VLOOKUP(D35,invullijst!A$10:D$218,4,FALSE))</f>
        <v>0</v>
      </c>
      <c r="D35" s="106"/>
      <c r="E35" s="188">
        <f>IF(VLOOKUP($D35,invullijst!$A$10:$M$177,2,FALSE)="","",VLOOKUP($D35,invullijst!$A$10:$M$177,2,FALSE))</f>
        <v>0</v>
      </c>
      <c r="F35" s="188"/>
      <c r="G35" s="102" t="str">
        <f>IF(VLOOKUP($D35,invullijst!$A$10:$M$177,10,FALSE)=0,"",VLOOKUP($D35,invullijst!$A$10:$M$177,10,FALSE))</f>
        <v/>
      </c>
      <c r="H35" s="68"/>
      <c r="I35" s="100">
        <v>1</v>
      </c>
      <c r="J35" s="113" t="str">
        <f>IF($O$3="k",IF(VLOOKUP($L35,invullijst!$A$10:$M$177,11,FALSE)=0," ",VLOOKUP($L35,invullijst!$A$10:$M$177,11,FALSE)),"")</f>
        <v/>
      </c>
      <c r="K35" s="101">
        <f>IF(VLOOKUP($L35,invullijst!$A$10:$M$218,4,FALSE)="","",VLOOKUP($L35,invullijst!$A$10:$M$218,4,FALSE))</f>
        <v>0</v>
      </c>
      <c r="L35" s="106"/>
      <c r="M35" s="196">
        <f>IF(VLOOKUP($L35,invullijst!$A$10:$M$177,2,FALSE)="","",VLOOKUP($L35,invullijst!$A$10:$M$177,2,FALSE))</f>
        <v>0</v>
      </c>
      <c r="N35" s="197"/>
      <c r="O35" s="102" t="str">
        <f>IF(VLOOKUP($L35,invullijst!$A$10:$M$177,10,FALSE)=0,"",VLOOKUP($L35,invullijst!$A$10:$M$177,10,FALSE))</f>
        <v/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IF($G$3="k",IF(VLOOKUP($D36,invullijst!$A$10:$M$177,11,FALSE)=0," ",VLOOKUP($D36,invullijst!$A$10:$M$177,11,FALSE)),"")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IF(VLOOKUP($D36,invullijst!$A$10:$M$177,10,FALSE)=0,"",VLOOKUP($D36,invullijst!$A$10:$M$177,10,FALSE))</f>
        <v/>
      </c>
      <c r="H36" s="68"/>
      <c r="I36" s="103">
        <v>2</v>
      </c>
      <c r="J36" s="113" t="str">
        <f>IF($O$3="k",IF(VLOOKUP($L36,invullijst!$A$10:$M$177,11,FALSE)=0," ",VLOOKUP($L36,invullijst!$A$10:$M$177,11,FALSE)),"")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IF(VLOOKUP($L36,invullijst!$A$10:$M$177,10,FALSE)=0,"",VLOOKUP($L36,invullijst!$A$10:$M$177,10,FALSE))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IF($G$3="k",IF(VLOOKUP($D37,invullijst!$A$10:$M$177,11,FALSE)=0," ",VLOOKUP($D37,invullijst!$A$10:$M$177,11,FALSE)),"")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IF(VLOOKUP($D37,invullijst!$A$10:$M$177,10,FALSE)=0,"",VLOOKUP($D37,invullijst!$A$10:$M$177,10,FALSE))</f>
        <v/>
      </c>
      <c r="H37" s="68"/>
      <c r="I37" s="103">
        <v>3</v>
      </c>
      <c r="J37" s="113" t="str">
        <f>IF($O$3="k",IF(VLOOKUP($L37,invullijst!$A$10:$M$177,11,FALSE)=0," ",VLOOKUP($L37,invullijst!$A$10:$M$177,11,FALSE)),"")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IF(VLOOKUP($L37,invullijst!$A$10:$M$177,10,FALSE)=0,"",VLOOKUP($L37,invullijst!$A$10:$M$177,10,FALSE))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0</v>
      </c>
      <c r="H38" s="68"/>
      <c r="I38" s="189" t="s">
        <v>81</v>
      </c>
      <c r="J38" s="190"/>
      <c r="K38" s="190"/>
      <c r="L38" s="190"/>
      <c r="M38" s="190"/>
      <c r="N38" s="191"/>
      <c r="O38" s="102">
        <f>SUM(O35:O37)</f>
        <v>0</v>
      </c>
    </row>
  </sheetData>
  <mergeCells count="63">
    <mergeCell ref="E8:F8"/>
    <mergeCell ref="M8:N8"/>
    <mergeCell ref="A1:E1"/>
    <mergeCell ref="F1:H1"/>
    <mergeCell ref="I1:O1"/>
    <mergeCell ref="A2:L2"/>
    <mergeCell ref="M2:O2"/>
    <mergeCell ref="B3:F3"/>
    <mergeCell ref="J3:N3"/>
    <mergeCell ref="A5:O5"/>
    <mergeCell ref="E6:F6"/>
    <mergeCell ref="M6:N6"/>
    <mergeCell ref="E7:F7"/>
    <mergeCell ref="M7:N7"/>
    <mergeCell ref="E9:F9"/>
    <mergeCell ref="M9:N9"/>
    <mergeCell ref="A10:F10"/>
    <mergeCell ref="I10:N10"/>
    <mergeCell ref="E12:F12"/>
    <mergeCell ref="M12:N12"/>
    <mergeCell ref="E13:F13"/>
    <mergeCell ref="M13:N13"/>
    <mergeCell ref="E14:F14"/>
    <mergeCell ref="M14:N14"/>
    <mergeCell ref="E15:F15"/>
    <mergeCell ref="M15:N15"/>
    <mergeCell ref="A16:F16"/>
    <mergeCell ref="I16:N16"/>
    <mergeCell ref="E18:F18"/>
    <mergeCell ref="M18:N18"/>
    <mergeCell ref="E19:F19"/>
    <mergeCell ref="M19:N19"/>
    <mergeCell ref="E27:F27"/>
    <mergeCell ref="M27:N27"/>
    <mergeCell ref="E20:F20"/>
    <mergeCell ref="M20:N20"/>
    <mergeCell ref="E21:F21"/>
    <mergeCell ref="M21:N21"/>
    <mergeCell ref="A22:F22"/>
    <mergeCell ref="I22:N22"/>
    <mergeCell ref="A24:O24"/>
    <mergeCell ref="E25:F25"/>
    <mergeCell ref="M25:N25"/>
    <mergeCell ref="E26:F26"/>
    <mergeCell ref="M26:N26"/>
    <mergeCell ref="A28:F28"/>
    <mergeCell ref="I28:N28"/>
    <mergeCell ref="E30:F30"/>
    <mergeCell ref="M30:N30"/>
    <mergeCell ref="E31:F31"/>
    <mergeCell ref="M31:N31"/>
    <mergeCell ref="E32:F32"/>
    <mergeCell ref="M32:N32"/>
    <mergeCell ref="A33:F33"/>
    <mergeCell ref="I33:N33"/>
    <mergeCell ref="E35:F35"/>
    <mergeCell ref="M35:N35"/>
    <mergeCell ref="E36:F36"/>
    <mergeCell ref="M36:N36"/>
    <mergeCell ref="E37:F37"/>
    <mergeCell ref="M37:N37"/>
    <mergeCell ref="A38:F38"/>
    <mergeCell ref="I38:N38"/>
  </mergeCells>
  <pageMargins left="0.19685039370078741" right="0.11811023622047245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O38"/>
  <sheetViews>
    <sheetView workbookViewId="0">
      <selection activeCell="A33" sqref="A33:F33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45368</v>
      </c>
      <c r="N2" s="184"/>
      <c r="O2" s="185"/>
    </row>
    <row r="3" spans="1:15" s="67" customFormat="1" ht="38.25" customHeight="1" thickBot="1" x14ac:dyDescent="0.25">
      <c r="A3" s="116">
        <v>4</v>
      </c>
      <c r="B3" s="186" t="str">
        <f>IF(VLOOKUP(A3,invullijst!A1:F5,2,FALSE)="","",VLOOKUP(A3,invullijst!A1:F5,2,FALSE))</f>
        <v>Sint Ambrosius Haarsteeg</v>
      </c>
      <c r="C3" s="186"/>
      <c r="D3" s="186"/>
      <c r="E3" s="186"/>
      <c r="F3" s="186"/>
      <c r="G3" s="118"/>
      <c r="H3" s="68"/>
      <c r="I3" s="116">
        <v>5</v>
      </c>
      <c r="J3" s="186" t="str">
        <f>IF(VLOOKUP(I3,invullijst!A1:C5,2,FALSE)="","",VLOOKUP(I3,invullijst!A1:C5,2,FALSE))</f>
        <v>Sint Jan Baptist Kaatsheuvel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IF($G$3="k",IF(VLOOKUP($D6,invullijst!$A$10:$M$177,11,FALSE)=0," ",VLOOKUP($D6,invullijst!$A$10:$M$177,11,FALSE)),"")</f>
        <v/>
      </c>
      <c r="C6" s="101" t="str">
        <f>IF(VLOOKUP(D6,invullijst!A$10:F$218,4,FALSE)="","",VLOOKUP(D6,invullijst!A$10:D$218,4,FALSE))</f>
        <v>vr</v>
      </c>
      <c r="D6" s="106">
        <v>405</v>
      </c>
      <c r="E6" s="188" t="str">
        <f>IF(VLOOKUP($D6,invullijst!$A$10:$M$177,2,FALSE)="","",VLOOKUP($D6,invullijst!$A$10:$M$177,2,FALSE))</f>
        <v>Jan de Vaan</v>
      </c>
      <c r="F6" s="188"/>
      <c r="G6" s="102">
        <f>IF(VLOOKUP($D6,invullijst!$A$10:$M$177,10,FALSE)=0,"",VLOOKUP($D6,invullijst!$A$10:$M$177,10,FALSE))</f>
        <v>83</v>
      </c>
      <c r="H6" s="68"/>
      <c r="I6" s="100">
        <v>1</v>
      </c>
      <c r="J6" s="113" t="str">
        <f>IF($O$3="k",IF(VLOOKUP($L6,invullijst!$A$10:$M$177,11,FALSE)=0," ",VLOOKUP($L6,invullijst!$A$10:$M$177,11,FALSE)),"")</f>
        <v/>
      </c>
      <c r="K6" s="101" t="str">
        <f>IF(VLOOKUP($L6,invullijst!$A$10:$M$218,4,FALSE)="","",VLOOKUP($L6,invullijst!$A$10:$M$218,4,FALSE))</f>
        <v>vr</v>
      </c>
      <c r="L6" s="106">
        <v>504</v>
      </c>
      <c r="M6" s="188" t="str">
        <f>IF(VLOOKUP($L6,invullijst!$A$10:$M$177,2,FALSE)="","",VLOOKUP($L6,invullijst!$A$10:$M$177,2,FALSE))</f>
        <v>Koen v/d Ven</v>
      </c>
      <c r="N6" s="188"/>
      <c r="O6" s="102">
        <f>IF(VLOOKUP($L6,invullijst!$A$10:$M$177,10,FALSE)=0,"",VLOOKUP($L6,invullijst!$A$10:$M$177,10,FALSE))</f>
        <v>89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IF($G$3="k",IF(VLOOKUP($D7,invullijst!$A$10:$M$177,11,FALSE)=0," ",VLOOKUP($D7,invullijst!$A$10:$M$177,11,FALSE)),"")</f>
        <v/>
      </c>
      <c r="C7" s="101" t="str">
        <f>IF(VLOOKUP(D7,invullijst!A$10:F$218,4,FALSE)="","",VLOOKUP(D7,invullijst!A$10:D$218,4,FALSE))</f>
        <v>vr</v>
      </c>
      <c r="D7" s="107">
        <v>410</v>
      </c>
      <c r="E7" s="188" t="str">
        <f>IF(VLOOKUP($D7,invullijst!$A$10:$M$177,2,FALSE)="","",VLOOKUP($D7,invullijst!$A$10:$M$177,2,FALSE))</f>
        <v>Tonnie Koks</v>
      </c>
      <c r="F7" s="188"/>
      <c r="G7" s="102">
        <f>IF(VLOOKUP($D7,invullijst!$A$10:$M$177,10,FALSE)=0,"",VLOOKUP($D7,invullijst!$A$10:$M$177,10,FALSE))</f>
        <v>84</v>
      </c>
      <c r="H7" s="68"/>
      <c r="I7" s="103">
        <v>2</v>
      </c>
      <c r="J7" s="113" t="str">
        <f>IF($O$3="k",IF(VLOOKUP($L7,invullijst!$A$10:$M$177,11,FALSE)=0," ",VLOOKUP($L7,invullijst!$A$10:$M$177,11,FALSE)),"")</f>
        <v/>
      </c>
      <c r="K7" s="101" t="str">
        <f>IF(VLOOKUP($L7,invullijst!$A$10:$M$218,4,FALSE)="","",VLOOKUP($L7,invullijst!$A$10:$M$218,4,FALSE))</f>
        <v>vr</v>
      </c>
      <c r="L7" s="107">
        <v>501</v>
      </c>
      <c r="M7" s="188" t="str">
        <f>IF(VLOOKUP($L7,invullijst!$A$10:$M$177,2,FALSE)="","",VLOOKUP($L7,invullijst!$A$10:$M$177,2,FALSE))</f>
        <v>Annette Vos</v>
      </c>
      <c r="N7" s="188"/>
      <c r="O7" s="102">
        <f>IF(VLOOKUP($L7,invullijst!$A$10:$M$177,10,FALSE)=0,"",VLOOKUP($L7,invullijst!$A$10:$M$177,10,FALSE))</f>
        <v>83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IF($G$3="k",IF(VLOOKUP($D8,invullijst!$A$10:$M$177,11,FALSE)=0," ",VLOOKUP($D8,invullijst!$A$10:$M$177,11,FALSE)),"")</f>
        <v/>
      </c>
      <c r="C8" s="101" t="str">
        <f>IF(VLOOKUP(D8,invullijst!A$10:F$218,4,FALSE)="","",VLOOKUP(D8,invullijst!A$10:D$218,4,FALSE))</f>
        <v>vr</v>
      </c>
      <c r="D8" s="107">
        <v>406</v>
      </c>
      <c r="E8" s="188" t="str">
        <f>IF(VLOOKUP($D8,invullijst!$A$10:$M$177,2,FALSE)="","",VLOOKUP($D8,invullijst!$A$10:$M$177,2,FALSE))</f>
        <v>Jeroen van Oss</v>
      </c>
      <c r="F8" s="188"/>
      <c r="G8" s="102">
        <f>IF(VLOOKUP($D8,invullijst!$A$10:$M$177,10,FALSE)=0,"",VLOOKUP($D8,invullijst!$A$10:$M$177,10,FALSE))</f>
        <v>83</v>
      </c>
      <c r="H8" s="68"/>
      <c r="I8" s="103">
        <v>3</v>
      </c>
      <c r="J8" s="113" t="str">
        <f>IF($O$3="k",IF(VLOOKUP($L8,invullijst!$A$10:$M$177,11,FALSE)=0," ",VLOOKUP($L8,invullijst!$A$10:$M$177,11,FALSE)),"")</f>
        <v/>
      </c>
      <c r="K8" s="101" t="str">
        <f>IF(VLOOKUP($L8,invullijst!$A$10:$M$218,4,FALSE)="","",VLOOKUP($L8,invullijst!$A$10:$M$218,4,FALSE))</f>
        <v>vr</v>
      </c>
      <c r="L8" s="107">
        <v>508</v>
      </c>
      <c r="M8" s="188" t="str">
        <f>IF(VLOOKUP($L8,invullijst!$A$10:$M$177,2,FALSE)="","",VLOOKUP($L8,invullijst!$A$10:$M$177,2,FALSE))</f>
        <v>Rowan Dobbelsteen</v>
      </c>
      <c r="N8" s="188"/>
      <c r="O8" s="102">
        <f>IF(VLOOKUP($L8,invullijst!$A$10:$M$177,10,FALSE)=0,"",VLOOKUP($L8,invullijst!$A$10:$M$177,10,FALSE))</f>
        <v>80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IF($G$3="k",IF(VLOOKUP($D9,invullijst!$A$10:$M$177,11,FALSE)=0," ",VLOOKUP($D9,invullijst!$A$10:$M$177,11,FALSE)),"")</f>
        <v/>
      </c>
      <c r="C9" s="101" t="str">
        <f>IF(VLOOKUP(D9,invullijst!A$10:F$218,4,FALSE)="","",VLOOKUP(D9,invullijst!A$10:D$218,4,FALSE))</f>
        <v>vr</v>
      </c>
      <c r="D9" s="108">
        <v>408</v>
      </c>
      <c r="E9" s="188" t="str">
        <f>IF(VLOOKUP($D9,invullijst!$A$10:$M$177,2,FALSE)="","",VLOOKUP($D9,invullijst!$A$10:$M$177,2,FALSE))</f>
        <v>Rudy van Falier</v>
      </c>
      <c r="F9" s="188"/>
      <c r="G9" s="102">
        <f>IF(VLOOKUP($D9,invullijst!$A$10:$M$177,10,FALSE)=0,"",VLOOKUP($D9,invullijst!$A$10:$M$177,10,FALSE))</f>
        <v>85</v>
      </c>
      <c r="H9" s="68"/>
      <c r="I9" s="104">
        <v>4</v>
      </c>
      <c r="J9" s="113" t="str">
        <f>IF($O$3="k",IF(VLOOKUP($L9,invullijst!$A$10:$M$177,11,FALSE)=0," ",VLOOKUP($L9,invullijst!$A$10:$M$177,11,FALSE)),"")</f>
        <v/>
      </c>
      <c r="K9" s="101" t="str">
        <f>IF(VLOOKUP($L9,invullijst!$A$10:$M$218,4,FALSE)="","",VLOOKUP($L9,invullijst!$A$10:$M$218,4,FALSE))</f>
        <v>vr</v>
      </c>
      <c r="L9" s="108">
        <v>507</v>
      </c>
      <c r="M9" s="188" t="str">
        <f>IF(VLOOKUP($L9,invullijst!$A$10:$M$177,2,FALSE)="","",VLOOKUP($L9,invullijst!$A$10:$M$177,2,FALSE))</f>
        <v>Michael Blaauwbroek</v>
      </c>
      <c r="N9" s="188"/>
      <c r="O9" s="102">
        <f>IF(VLOOKUP($L9,invullijst!$A$10:$M$177,10,FALSE)=0,"",VLOOKUP($L9,invullijst!$A$10:$M$177,10,FALSE))</f>
        <v>70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335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322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IF($G$3="k",IF(VLOOKUP($D12,invullijst!$A$10:$M$177,11,FALSE)=0," ",VLOOKUP($D12,invullijst!$A$10:$M$177,11,FALSE)),"")</f>
        <v/>
      </c>
      <c r="C12" s="101" t="str">
        <f>IF(VLOOKUP(D12,invullijst!A$10:F$218,4,FALSE)="","",VLOOKUP(D12,invullijst!A$10:D$218,4,FALSE))</f>
        <v>vr</v>
      </c>
      <c r="D12" s="106">
        <v>407</v>
      </c>
      <c r="E12" s="188" t="str">
        <f>IF(VLOOKUP($D12,invullijst!$A$10:$M$177,2,FALSE)="","",VLOOKUP($D12,invullijst!$A$10:$M$177,2,FALSE))</f>
        <v>Justin van Son</v>
      </c>
      <c r="F12" s="188"/>
      <c r="G12" s="102">
        <f>IF(VLOOKUP($D12,invullijst!$A$10:$M$177,10,FALSE)=0,"",VLOOKUP($D12,invullijst!$A$10:$M$177,10,FALSE))</f>
        <v>80</v>
      </c>
      <c r="H12" s="68"/>
      <c r="I12" s="100">
        <v>1</v>
      </c>
      <c r="J12" s="113" t="str">
        <f>IF($O$3="k",IF(VLOOKUP($L12,invullijst!$A$10:$M$177,11,FALSE)=0," ",VLOOKUP($L12,invullijst!$A$10:$M$177,11,FALSE)),"")</f>
        <v/>
      </c>
      <c r="K12" s="101" t="str">
        <f>IF(VLOOKUP($L12,invullijst!$A$10:$M$218,4,FALSE)="","",VLOOKUP($L12,invullijst!$A$10:$M$218,4,FALSE))</f>
        <v>vr</v>
      </c>
      <c r="L12" s="106">
        <v>506</v>
      </c>
      <c r="M12" s="188" t="str">
        <f>IF(VLOOKUP($L12,invullijst!$A$10:$M$177,2,FALSE)="","",VLOOKUP($L12,invullijst!$A$10:$M$177,2,FALSE))</f>
        <v>Maikel Monden</v>
      </c>
      <c r="N12" s="188"/>
      <c r="O12" s="102">
        <f>IF(VLOOKUP($L12,invullijst!$A$10:$M$177,10,FALSE)=0,"",VLOOKUP($L12,invullijst!$A$10:$M$177,10,FALSE))</f>
        <v>71</v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IF($G$3="k",IF(VLOOKUP($D13,invullijst!$A$10:$M$177,11,FALSE)=0," ",VLOOKUP($D13,invullijst!$A$10:$M$177,11,FALSE)),"")</f>
        <v/>
      </c>
      <c r="C13" s="101" t="str">
        <f>IF(VLOOKUP(D13,invullijst!A$10:F$218,4,FALSE)="","",VLOOKUP(D13,invullijst!A$10:D$218,4,FALSE))</f>
        <v>vr</v>
      </c>
      <c r="D13" s="107">
        <v>402</v>
      </c>
      <c r="E13" s="188" t="str">
        <f>IF(VLOOKUP($D13,invullijst!$A$10:$M$177,2,FALSE)="","",VLOOKUP($D13,invullijst!$A$10:$M$177,2,FALSE))</f>
        <v>Daniëlle v/d Lee</v>
      </c>
      <c r="F13" s="188"/>
      <c r="G13" s="102">
        <f>IF(VLOOKUP($D13,invullijst!$A$10:$M$177,10,FALSE)=0,"",VLOOKUP($D13,invullijst!$A$10:$M$177,10,FALSE))</f>
        <v>83</v>
      </c>
      <c r="H13" s="68"/>
      <c r="I13" s="103">
        <v>2</v>
      </c>
      <c r="J13" s="113" t="str">
        <f>IF($O$3="k",IF(VLOOKUP($L13,invullijst!$A$10:$M$177,11,FALSE)=0," ",VLOOKUP($L13,invullijst!$A$10:$M$177,11,FALSE)),"")</f>
        <v/>
      </c>
      <c r="K13" s="101" t="str">
        <f>IF(VLOOKUP($L13,invullijst!$A$10:$M$218,4,FALSE)="","",VLOOKUP($L13,invullijst!$A$10:$M$218,4,FALSE))</f>
        <v>vr</v>
      </c>
      <c r="L13" s="107">
        <v>502</v>
      </c>
      <c r="M13" s="188" t="str">
        <f>IF(VLOOKUP($L13,invullijst!$A$10:$M$177,2,FALSE)="","",VLOOKUP($L13,invullijst!$A$10:$M$177,2,FALSE))</f>
        <v>Diny Vos</v>
      </c>
      <c r="N13" s="188"/>
      <c r="O13" s="102">
        <f>IF(VLOOKUP($L13,invullijst!$A$10:$M$177,10,FALSE)=0,"",VLOOKUP($L13,invullijst!$A$10:$M$177,10,FALSE))</f>
        <v>71</v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IF($G$3="k",IF(VLOOKUP($D14,invullijst!$A$10:$M$177,11,FALSE)=0," ",VLOOKUP($D14,invullijst!$A$10:$M$177,11,FALSE)),"")</f>
        <v/>
      </c>
      <c r="C14" s="101">
        <f>IF(VLOOKUP(D14,invullijst!A$10:F$218,4,FALSE)="","",VLOOKUP(D14,invullijst!A$10:D$218,4,FALSE))</f>
        <v>0</v>
      </c>
      <c r="D14" s="107"/>
      <c r="E14" s="188">
        <f>IF(VLOOKUP($D14,invullijst!$A$10:$M$177,2,FALSE)="","",VLOOKUP($D14,invullijst!$A$10:$M$177,2,FALSE))</f>
        <v>0</v>
      </c>
      <c r="F14" s="188"/>
      <c r="G14" s="102" t="str">
        <f>IF(VLOOKUP($D14,invullijst!$A$10:$M$177,10,FALSE)=0,"",VLOOKUP($D14,invullijst!$A$10:$M$177,10,FALSE))</f>
        <v/>
      </c>
      <c r="H14" s="68"/>
      <c r="I14" s="103">
        <v>3</v>
      </c>
      <c r="J14" s="113" t="str">
        <f>IF($O$3="k",IF(VLOOKUP($L14,invullijst!$A$10:$M$177,11,FALSE)=0," ",VLOOKUP($L14,invullijst!$A$10:$M$177,11,FALSE)),"")</f>
        <v/>
      </c>
      <c r="K14" s="101" t="str">
        <f>IF(VLOOKUP($L14,invullijst!$A$10:$M$218,4,FALSE)="","",VLOOKUP($L14,invullijst!$A$10:$M$218,4,FALSE))</f>
        <v>vr</v>
      </c>
      <c r="L14" s="107">
        <v>512</v>
      </c>
      <c r="M14" s="188" t="str">
        <f>IF(VLOOKUP($L14,invullijst!$A$10:$M$177,2,FALSE)="","",VLOOKUP($L14,invullijst!$A$10:$M$177,2,FALSE))</f>
        <v>Hans Bergakker</v>
      </c>
      <c r="N14" s="188"/>
      <c r="O14" s="102">
        <f>IF(VLOOKUP($L14,invullijst!$A$10:$M$177,10,FALSE)=0,"",VLOOKUP($L14,invullijst!$A$10:$M$177,10,FALSE))</f>
        <v>69</v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IF($G$3="k",IF(VLOOKUP($D15,invullijst!$A$10:$M$177,11,FALSE)=0," ",VLOOKUP($D15,invullijst!$A$10:$M$177,11,FALSE)),"")</f>
        <v/>
      </c>
      <c r="C15" s="101">
        <f>IF(VLOOKUP(D15,invullijst!A$10:F$218,4,FALSE)="","",VLOOKUP(D15,invullijst!A$10:D$218,4,FALSE))</f>
        <v>0</v>
      </c>
      <c r="D15" s="108"/>
      <c r="E15" s="188">
        <f>IF(VLOOKUP($D15,invullijst!$A$10:$M$177,2,FALSE)="","",VLOOKUP($D15,invullijst!$A$10:$M$177,2,FALSE))</f>
        <v>0</v>
      </c>
      <c r="F15" s="188"/>
      <c r="G15" s="102" t="str">
        <f>IF(VLOOKUP($D15,invullijst!$A$10:$M$177,10,FALSE)=0,"",VLOOKUP($D15,invullijst!$A$10:$M$177,10,FALSE))</f>
        <v/>
      </c>
      <c r="H15" s="68"/>
      <c r="I15" s="104">
        <v>4</v>
      </c>
      <c r="J15" s="113" t="str">
        <f>IF($O$3="k",IF(VLOOKUP($L15,invullijst!$A$10:$M$177,11,FALSE)=0," ",VLOOKUP($L15,invullijst!$A$10:$M$177,11,FALSE)),"")</f>
        <v/>
      </c>
      <c r="K15" s="101">
        <f>IF(VLOOKUP($L15,invullijst!$A$10:$M$218,4,FALSE)="","",VLOOKUP($L15,invullijst!$A$10:$M$218,4,FALSE))</f>
        <v>0</v>
      </c>
      <c r="L15" s="108"/>
      <c r="M15" s="188">
        <f>IF(VLOOKUP($L15,invullijst!$A$10:$M$177,2,FALSE)="","",VLOOKUP($L15,invullijst!$A$10:$M$177,2,FALSE))</f>
        <v>0</v>
      </c>
      <c r="N15" s="188"/>
      <c r="O15" s="102" t="str">
        <f>IF(VLOOKUP($L15,invullijst!$A$10:$M$177,10,FALSE)=0,"",VLOOKUP($L15,invullijst!$A$10:$M$177,10,FALSE))</f>
        <v/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163</v>
      </c>
      <c r="H16" s="68"/>
      <c r="I16" s="189" t="s">
        <v>76</v>
      </c>
      <c r="J16" s="190"/>
      <c r="K16" s="190"/>
      <c r="L16" s="190"/>
      <c r="M16" s="190"/>
      <c r="N16" s="191"/>
      <c r="O16" s="105">
        <f>SUM(O12:O15)</f>
        <v>211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IF($G$3="k",IF(VLOOKUP($D18,invullijst!$A$10:$M$177,11,FALSE)=0," ",VLOOKUP($D18,invullijst!$A$10:$M$177,11,FALSE)),"")</f>
        <v/>
      </c>
      <c r="C18" s="101">
        <f>IF(VLOOKUP(D18,invullijst!A$10:F$218,4,FALSE)="","",VLOOKUP(D18,invullijst!A$10:D$218,4,FALSE))</f>
        <v>0</v>
      </c>
      <c r="D18" s="106"/>
      <c r="E18" s="188">
        <f>IF(VLOOKUP($D18,invullijst!$A$10:$M$177,2,FALSE)="","",VLOOKUP($D18,invullijst!$A$10:$M$177,2,FALSE))</f>
        <v>0</v>
      </c>
      <c r="F18" s="188"/>
      <c r="G18" s="102" t="str">
        <f>IF(VLOOKUP($D18,invullijst!$A$10:$M$177,10,FALSE)=0,"",VLOOKUP($D18,invullijst!$A$10:$M$177,10,FALSE))</f>
        <v/>
      </c>
      <c r="H18" s="68"/>
      <c r="I18" s="100">
        <v>1</v>
      </c>
      <c r="J18" s="113" t="str">
        <f>IF($O$3="k",IF(VLOOKUP($L18,invullijst!$A$10:$M$177,11,FALSE)=0," ",VLOOKUP($L18,invullijst!$A$10:$M$177,11,FALSE)),"")</f>
        <v/>
      </c>
      <c r="K18" s="101">
        <f>IF(VLOOKUP($L18,invullijst!$A$10:$M$218,4,FALSE)="","",VLOOKUP($L18,invullijst!$A$10:$M$218,4,FALSE))</f>
        <v>0</v>
      </c>
      <c r="L18" s="106"/>
      <c r="M18" s="188">
        <f>IF(VLOOKUP($L18,invullijst!$A$10:$M$177,2,FALSE)="","",VLOOKUP($L18,invullijst!$A$10:$M$177,2,FALSE))</f>
        <v>0</v>
      </c>
      <c r="N18" s="188"/>
      <c r="O18" s="102" t="str">
        <f>IF(VLOOKUP($L18,invullijst!$A$10:$M$177,10,FALSE)=0,"",VLOOKUP($L18,invullijst!$A$10:$M$177,10,FALSE))</f>
        <v/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IF($G$3="k",IF(VLOOKUP($D19,invullijst!$A$10:$M$177,11,FALSE)=0," ",VLOOKUP($D19,invullijst!$A$10:$M$177,11,FALSE)),"")</f>
        <v/>
      </c>
      <c r="C19" s="101">
        <f>IF(VLOOKUP(D19,invullijst!A$10:F$218,4,FALSE)="","",VLOOKUP(D19,invullijst!A$10:D$218,4,FALSE))</f>
        <v>0</v>
      </c>
      <c r="D19" s="107"/>
      <c r="E19" s="188">
        <f>IF(VLOOKUP($D19,invullijst!$A$10:$M$177,2,FALSE)="","",VLOOKUP($D19,invullijst!$A$10:$M$177,2,FALSE))</f>
        <v>0</v>
      </c>
      <c r="F19" s="188"/>
      <c r="G19" s="102" t="str">
        <f>IF(VLOOKUP($D19,invullijst!$A$10:$M$177,10,FALSE)=0,"",VLOOKUP($D19,invullijst!$A$10:$M$177,10,FALSE))</f>
        <v/>
      </c>
      <c r="H19" s="68"/>
      <c r="I19" s="103">
        <v>2</v>
      </c>
      <c r="J19" s="113" t="str">
        <f>IF($O$3="k",IF(VLOOKUP($L19,invullijst!$A$10:$M$177,11,FALSE)=0," ",VLOOKUP($L19,invullijst!$A$10:$M$177,11,FALSE)),"")</f>
        <v/>
      </c>
      <c r="K19" s="101">
        <f>IF(VLOOKUP($L19,invullijst!$A$10:$M$218,4,FALSE)="","",VLOOKUP($L19,invullijst!$A$10:$M$218,4,FALSE))</f>
        <v>0</v>
      </c>
      <c r="L19" s="107"/>
      <c r="M19" s="188">
        <f>IF(VLOOKUP($L19,invullijst!$A$10:$M$177,2,FALSE)="","",VLOOKUP($L19,invullijst!$A$10:$M$177,2,FALSE))</f>
        <v>0</v>
      </c>
      <c r="N19" s="188"/>
      <c r="O19" s="102" t="str">
        <f>IF(VLOOKUP($L19,invullijst!$A$10:$M$177,10,FALSE)=0,"",VLOOKUP($L19,invullijst!$A$10:$M$177,10,FALSE))</f>
        <v/>
      </c>
    </row>
    <row r="20" spans="1:15" s="69" customFormat="1" ht="21" customHeight="1" thickBot="1" x14ac:dyDescent="0.25">
      <c r="A20" s="103">
        <v>3</v>
      </c>
      <c r="B20" s="113" t="str">
        <f>IF($G$3="k",IF(VLOOKUP($D20,invullijst!$A$10:$M$177,11,FALSE)=0," ",VLOOKUP($D20,invullijst!$A$10:$M$177,11,FALSE)),"")</f>
        <v/>
      </c>
      <c r="C20" s="101">
        <f>IF(VLOOKUP(D20,invullijst!A$10:F$218,4,FALSE)="","",VLOOKUP(D20,invullijst!A$10:D$218,4,FALSE))</f>
        <v>0</v>
      </c>
      <c r="D20" s="107"/>
      <c r="E20" s="188">
        <f>IF(VLOOKUP($D20,invullijst!$A$10:$M$177,2,FALSE)="","",VLOOKUP($D20,invullijst!$A$10:$M$177,2,FALSE))</f>
        <v>0</v>
      </c>
      <c r="F20" s="188"/>
      <c r="G20" s="102" t="str">
        <f>IF(VLOOKUP($D20,invullijst!$A$10:$M$177,10,FALSE)=0,"",VLOOKUP($D20,invullijst!$A$10:$M$177,10,FALSE))</f>
        <v/>
      </c>
      <c r="H20" s="68"/>
      <c r="I20" s="103">
        <v>3</v>
      </c>
      <c r="J20" s="113" t="str">
        <f>IF($O$3="k",IF(VLOOKUP($L20,invullijst!$A$10:$M$177,11,FALSE)=0," ",VLOOKUP($L20,invullijst!$A$10:$M$177,11,FALSE)),"")</f>
        <v/>
      </c>
      <c r="K20" s="101">
        <f>IF(VLOOKUP($L20,invullijst!$A$10:$M$218,4,FALSE)="","",VLOOKUP($L20,invullijst!$A$10:$M$218,4,FALSE))</f>
        <v>0</v>
      </c>
      <c r="L20" s="107"/>
      <c r="M20" s="188">
        <f>IF(VLOOKUP($L20,invullijst!$A$10:$M$177,2,FALSE)="","",VLOOKUP($L20,invullijst!$A$10:$M$177,2,FALSE))</f>
        <v>0</v>
      </c>
      <c r="N20" s="188"/>
      <c r="O20" s="102" t="str">
        <f>IF(VLOOKUP($L20,invullijst!$A$10:$M$177,10,FALSE)=0,"",VLOOKUP($L20,invullijst!$A$10:$M$177,10,FALSE))</f>
        <v/>
      </c>
    </row>
    <row r="21" spans="1:15" s="69" customFormat="1" ht="21" customHeight="1" thickBot="1" x14ac:dyDescent="0.25">
      <c r="A21" s="104">
        <v>4</v>
      </c>
      <c r="B21" s="113" t="str">
        <f>IF($G$3="k",IF(VLOOKUP($D21,invullijst!$A$10:$M$177,11,FALSE)=0," ",VLOOKUP($D21,invullijst!$A$10:$M$177,11,FALSE)),"")</f>
        <v/>
      </c>
      <c r="C21" s="101">
        <f>IF(VLOOKUP(D21,invullijst!A$10:F$218,4,FALSE)="","",VLOOKUP(D21,invullijst!A$10:D$218,4,FALSE))</f>
        <v>0</v>
      </c>
      <c r="D21" s="108"/>
      <c r="E21" s="188">
        <f>IF(VLOOKUP($D21,invullijst!$A$10:$M$177,2,FALSE)="","",VLOOKUP($D21,invullijst!$A$10:$M$177,2,FALSE))</f>
        <v>0</v>
      </c>
      <c r="F21" s="188"/>
      <c r="G21" s="102" t="str">
        <f>IF(VLOOKUP($D21,invullijst!$A$10:$M$177,10,FALSE)=0,"",VLOOKUP($D21,invullijst!$A$10:$M$177,10,FALSE))</f>
        <v/>
      </c>
      <c r="H21" s="68"/>
      <c r="I21" s="104">
        <v>4</v>
      </c>
      <c r="J21" s="113" t="str">
        <f>IF($O$3="k",IF(VLOOKUP($L21,invullijst!$A$10:$M$177,11,FALSE)=0," ",VLOOKUP($L21,invullijst!$A$10:$M$177,11,FALSE)),"")</f>
        <v/>
      </c>
      <c r="K21" s="101">
        <f>IF(VLOOKUP($L21,invullijst!$A$10:$M$218,4,FALSE)="","",VLOOKUP($L21,invullijst!$A$10:$M$218,4,FALSE))</f>
        <v>0</v>
      </c>
      <c r="L21" s="108"/>
      <c r="M21" s="188">
        <f>IF(VLOOKUP($L21,invullijst!$A$10:$M$177,2,FALSE)="","",VLOOKUP($L21,invullijst!$A$10:$M$177,2,FALSE))</f>
        <v>0</v>
      </c>
      <c r="N21" s="188"/>
      <c r="O21" s="102" t="str">
        <f>IF(VLOOKUP($L21,invullijst!$A$10:$M$177,10,FALSE)=0,"",VLOOKUP($L21,invullijst!$A$10:$M$177,10,FALSE))</f>
        <v/>
      </c>
    </row>
    <row r="22" spans="1:15" s="69" customFormat="1" ht="21" customHeight="1" thickBot="1" x14ac:dyDescent="0.25">
      <c r="A22" s="189" t="s">
        <v>124</v>
      </c>
      <c r="B22" s="190"/>
      <c r="C22" s="190"/>
      <c r="D22" s="190"/>
      <c r="E22" s="190"/>
      <c r="F22" s="191"/>
      <c r="G22" s="105"/>
      <c r="H22" s="68"/>
      <c r="I22" s="189" t="s">
        <v>124</v>
      </c>
      <c r="J22" s="190"/>
      <c r="K22" s="190"/>
      <c r="L22" s="190"/>
      <c r="M22" s="190"/>
      <c r="N22" s="191"/>
      <c r="O22" s="10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IF($G$3="k",IF(VLOOKUP($D25,invullijst!$A$10:$M$177,11,FALSE)=0," ",VLOOKUP($D25,invullijst!$A$10:$M$177,11,FALSE)),"")</f>
        <v/>
      </c>
      <c r="C25" s="101" t="str">
        <f>IF(VLOOKUP(D25,invullijst!A$10:F$218,4,FALSE)="","",VLOOKUP(D25,invullijst!A$10:D$218,4,FALSE))</f>
        <v>65+</v>
      </c>
      <c r="D25" s="106">
        <v>404</v>
      </c>
      <c r="E25" s="188" t="str">
        <f>IF(VLOOKUP($D25,invullijst!$A$10:$M$177,2,FALSE)="","",VLOOKUP($D25,invullijst!$A$10:$M$177,2,FALSE))</f>
        <v>Gerard van Beurden</v>
      </c>
      <c r="F25" s="188"/>
      <c r="G25" s="102">
        <f>IF(VLOOKUP($D25,invullijst!$A$10:$M$177,10,FALSE)=0,"",VLOOKUP($D25,invullijst!$A$10:$M$177,10,FALSE))</f>
        <v>94</v>
      </c>
      <c r="H25" s="68"/>
      <c r="I25" s="100">
        <v>1</v>
      </c>
      <c r="J25" s="113" t="str">
        <f>IF($O$3="k",IF(VLOOKUP($L25,invullijst!$A$10:$M$177,11,FALSE)=0," ",VLOOKUP($L25,invullijst!$A$10:$M$177,11,FALSE)),"")</f>
        <v/>
      </c>
      <c r="K25" s="101" t="str">
        <f>IF(VLOOKUP($L25,invullijst!$A$10:$M$218,4,FALSE)="","",VLOOKUP($L25,invullijst!$A$10:$M$218,4,FALSE))</f>
        <v>65+</v>
      </c>
      <c r="L25" s="106">
        <v>516</v>
      </c>
      <c r="M25" s="188" t="str">
        <f>IF(VLOOKUP($L25,invullijst!$A$10:$M$177,2,FALSE)="","",VLOOKUP($L25,invullijst!$A$10:$M$177,2,FALSE))</f>
        <v>Henry Bergakker disp</v>
      </c>
      <c r="N25" s="188"/>
      <c r="O25" s="102">
        <f>IF(VLOOKUP($L25,invullijst!$A$10:$M$177,10,FALSE)=0,"",VLOOKUP($L25,invullijst!$A$10:$M$177,10,FALSE))</f>
        <v>93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IF($G$3="k",IF(VLOOKUP($D26,invullijst!$A$10:$M$177,11,FALSE)=0," ",VLOOKUP($D26,invullijst!$A$10:$M$177,11,FALSE)),"")</f>
        <v/>
      </c>
      <c r="C26" s="101" t="str">
        <f>IF(VLOOKUP(D26,invullijst!A$10:F$218,4,FALSE)="","",VLOOKUP(D26,invullijst!A$10:D$218,4,FALSE))</f>
        <v>65+</v>
      </c>
      <c r="D26" s="107">
        <v>401</v>
      </c>
      <c r="E26" s="188" t="str">
        <f>IF(VLOOKUP($D26,invullijst!$A$10:$M$177,2,FALSE)="","",VLOOKUP($D26,invullijst!$A$10:$M$177,2,FALSE))</f>
        <v>Frans van Beurden</v>
      </c>
      <c r="F26" s="188"/>
      <c r="G26" s="102">
        <f>IF(VLOOKUP($D26,invullijst!$A$10:$M$177,10,FALSE)=0,"",VLOOKUP($D26,invullijst!$A$10:$M$177,10,FALSE))</f>
        <v>94</v>
      </c>
      <c r="H26" s="68"/>
      <c r="I26" s="103">
        <v>2</v>
      </c>
      <c r="J26" s="113" t="str">
        <f>IF($O$3="k",IF(VLOOKUP($L26,invullijst!$A$10:$M$177,11,FALSE)=0," ",VLOOKUP($L26,invullijst!$A$10:$M$177,11,FALSE)),"")</f>
        <v/>
      </c>
      <c r="K26" s="101" t="str">
        <f>IF(VLOOKUP($L26,invullijst!$A$10:$M$218,4,FALSE)="","",VLOOKUP($L26,invullijst!$A$10:$M$218,4,FALSE))</f>
        <v>65+</v>
      </c>
      <c r="L26" s="107">
        <v>509</v>
      </c>
      <c r="M26" s="188" t="str">
        <f>IF(VLOOKUP($L26,invullijst!$A$10:$M$177,2,FALSE)="","",VLOOKUP($L26,invullijst!$A$10:$M$177,2,FALSE))</f>
        <v>Adwan de Pinth</v>
      </c>
      <c r="N26" s="188"/>
      <c r="O26" s="102">
        <f>IF(VLOOKUP($L26,invullijst!$A$10:$M$177,10,FALSE)=0,"",VLOOKUP($L26,invullijst!$A$10:$M$177,10,FALSE))</f>
        <v>92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IF($G$3="k",IF(VLOOKUP($D27,invullijst!$A$10:$M$177,11,FALSE)=0," ",VLOOKUP($D27,invullijst!$A$10:$M$177,11,FALSE)),"")</f>
        <v/>
      </c>
      <c r="C27" s="101" t="str">
        <f>IF(VLOOKUP(D27,invullijst!A$10:F$218,4,FALSE)="","",VLOOKUP(D27,invullijst!A$10:D$218,4,FALSE))</f>
        <v>65+</v>
      </c>
      <c r="D27" s="108">
        <v>413</v>
      </c>
      <c r="E27" s="188" t="str">
        <f>IF(VLOOKUP($D27,invullijst!$A$10:$M$177,2,FALSE)="","",VLOOKUP($D27,invullijst!$A$10:$M$177,2,FALSE))</f>
        <v>Frans Mommersteeg</v>
      </c>
      <c r="F27" s="188"/>
      <c r="G27" s="102">
        <f>IF(VLOOKUP($D27,invullijst!$A$10:$M$177,10,FALSE)=0,"",VLOOKUP($D27,invullijst!$A$10:$M$177,10,FALSE))</f>
        <v>94</v>
      </c>
      <c r="H27" s="68"/>
      <c r="I27" s="103">
        <v>3</v>
      </c>
      <c r="J27" s="113" t="str">
        <f>IF($O$3="k",IF(VLOOKUP($L27,invullijst!$A$10:$M$177,11,FALSE)=0," ",VLOOKUP($L27,invullijst!$A$10:$M$177,11,FALSE)),"")</f>
        <v/>
      </c>
      <c r="K27" s="101" t="str">
        <f>IF(VLOOKUP($L27,invullijst!$A$10:$M$218,4,FALSE)="","",VLOOKUP($L27,invullijst!$A$10:$M$218,4,FALSE))</f>
        <v>65+</v>
      </c>
      <c r="L27" s="108">
        <v>511</v>
      </c>
      <c r="M27" s="188" t="str">
        <f>IF(VLOOKUP($L27,invullijst!$A$10:$M$177,2,FALSE)="","",VLOOKUP($L27,invullijst!$A$10:$M$177,2,FALSE))</f>
        <v>Ton Stans</v>
      </c>
      <c r="N27" s="188"/>
      <c r="O27" s="102">
        <f>IF(VLOOKUP($L27,invullijst!$A$10:$M$177,10,FALSE)=0,"",VLOOKUP($L27,invullijst!$A$10:$M$177,10,FALSE))</f>
        <v>84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282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269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IF($G$3="k",IF(VLOOKUP($D30,invullijst!$A$10:$M$177,11,FALSE)=0," ",VLOOKUP($D30,invullijst!$A$10:$M$177,11,FALSE)),"")</f>
        <v/>
      </c>
      <c r="C30" s="101" t="str">
        <f>IF(VLOOKUP(D30,invullijst!A$10:F$218,4,FALSE)="","",VLOOKUP(D30,invullijst!A$10:D$218,4,FALSE))</f>
        <v>65+</v>
      </c>
      <c r="D30" s="106">
        <v>412</v>
      </c>
      <c r="E30" s="188" t="str">
        <f>IF(VLOOKUP($D30,invullijst!$A$10:$M$177,2,FALSE)="","",VLOOKUP($D30,invullijst!$A$10:$M$177,2,FALSE))</f>
        <v>Francien v/d Wiel</v>
      </c>
      <c r="F30" s="188"/>
      <c r="G30" s="102">
        <f>IF(VLOOKUP($D30,invullijst!$A$10:$M$177,10,FALSE)=0,"",VLOOKUP($D30,invullijst!$A$10:$M$177,10,FALSE))</f>
        <v>89</v>
      </c>
      <c r="H30" s="68"/>
      <c r="I30" s="100">
        <v>1</v>
      </c>
      <c r="J30" s="113" t="str">
        <f>IF($O$3="k",IF(VLOOKUP($L30,invullijst!$A$10:$M$177,11,FALSE)=0," ",VLOOKUP($L30,invullijst!$A$10:$M$177,11,FALSE)),"")</f>
        <v/>
      </c>
      <c r="K30" s="101" t="str">
        <f>IF(VLOOKUP($L30,invullijst!$A$10:$M$218,4,FALSE)="","",VLOOKUP($L30,invullijst!$A$10:$M$218,4,FALSE))</f>
        <v>65+</v>
      </c>
      <c r="L30" s="106">
        <v>505</v>
      </c>
      <c r="M30" s="188" t="str">
        <f>IF(VLOOKUP($L30,invullijst!$A$10:$M$177,2,FALSE)="","",VLOOKUP($L30,invullijst!$A$10:$M$177,2,FALSE))</f>
        <v>Leo Wagemakers</v>
      </c>
      <c r="N30" s="188"/>
      <c r="O30" s="102">
        <f>IF(VLOOKUP($L30,invullijst!$A$10:$M$177,10,FALSE)=0,"",VLOOKUP($L30,invullijst!$A$10:$M$177,10,FALSE))</f>
        <v>10</v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IF($G$3="k",IF(VLOOKUP($D31,invullijst!$A$10:$M$177,11,FALSE)=0," ",VLOOKUP($D31,invullijst!$A$10:$M$177,11,FALSE)),"")</f>
        <v/>
      </c>
      <c r="C31" s="101" t="str">
        <f>IF(VLOOKUP(D31,invullijst!A$10:F$218,4,FALSE)="","",VLOOKUP(D31,invullijst!A$10:D$218,4,FALSE))</f>
        <v>65+</v>
      </c>
      <c r="D31" s="107">
        <v>403</v>
      </c>
      <c r="E31" s="188" t="str">
        <f>IF(VLOOKUP($D31,invullijst!$A$10:$M$177,2,FALSE)="","",VLOOKUP($D31,invullijst!$A$10:$M$177,2,FALSE))</f>
        <v>Dorien de Kort</v>
      </c>
      <c r="F31" s="188"/>
      <c r="G31" s="102">
        <f>IF(VLOOKUP($D31,invullijst!$A$10:$M$177,10,FALSE)=0,"",VLOOKUP($D31,invullijst!$A$10:$M$177,10,FALSE))</f>
        <v>87</v>
      </c>
      <c r="H31" s="68"/>
      <c r="I31" s="103">
        <v>2</v>
      </c>
      <c r="J31" s="113" t="str">
        <f>IF($O$3="k",IF(VLOOKUP($L31,invullijst!$A$10:$M$177,11,FALSE)=0," ",VLOOKUP($L31,invullijst!$A$10:$M$177,11,FALSE)),"")</f>
        <v/>
      </c>
      <c r="K31" s="101" t="str">
        <f>IF(VLOOKUP($L31,invullijst!$A$10:$M$218,4,FALSE)="","",VLOOKUP($L31,invullijst!$A$10:$M$218,4,FALSE))</f>
        <v>65+</v>
      </c>
      <c r="L31" s="107">
        <v>514</v>
      </c>
      <c r="M31" s="188" t="str">
        <f>IF(VLOOKUP($L31,invullijst!$A$10:$M$177,2,FALSE)="","",VLOOKUP($L31,invullijst!$A$10:$M$177,2,FALSE))</f>
        <v>Toon Ophorst</v>
      </c>
      <c r="N31" s="188"/>
      <c r="O31" s="102">
        <f>IF(VLOOKUP($L31,invullijst!$A$10:$M$177,10,FALSE)=0,"",VLOOKUP($L31,invullijst!$A$10:$M$177,10,FALSE))</f>
        <v>63</v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IF($G$3="k",IF(VLOOKUP($D32,invullijst!$A$10:$M$177,11,FALSE)=0," ",VLOOKUP($D32,invullijst!$A$10:$M$177,11,FALSE)),"")</f>
        <v/>
      </c>
      <c r="C32" s="101" t="str">
        <f>IF(VLOOKUP(D32,invullijst!A$10:F$218,4,FALSE)="","",VLOOKUP(D32,invullijst!A$10:D$218,4,FALSE))</f>
        <v>65+</v>
      </c>
      <c r="D32" s="108">
        <v>415</v>
      </c>
      <c r="E32" s="188" t="str">
        <f>IF(VLOOKUP($D32,invullijst!$A$10:$M$177,2,FALSE)="","",VLOOKUP($D32,invullijst!$A$10:$M$177,2,FALSE))</f>
        <v>Wim de Gouw</v>
      </c>
      <c r="F32" s="188"/>
      <c r="G32" s="102">
        <f>IF(VLOOKUP($D32,invullijst!$A$10:$M$177,10,FALSE)=0,"",VLOOKUP($D32,invullijst!$A$10:$M$177,10,FALSE))</f>
        <v>95</v>
      </c>
      <c r="H32" s="68"/>
      <c r="I32" s="103">
        <v>3</v>
      </c>
      <c r="J32" s="113" t="str">
        <f>IF($O$3="k",IF(VLOOKUP($L32,invullijst!$A$10:$M$177,11,FALSE)=0," ",VLOOKUP($L32,invullijst!$A$10:$M$177,11,FALSE)),"")</f>
        <v/>
      </c>
      <c r="K32" s="101">
        <f>IF(VLOOKUP($L32,invullijst!$A$10:$M$218,4,FALSE)="","",VLOOKUP($L32,invullijst!$A$10:$M$218,4,FALSE))</f>
        <v>0</v>
      </c>
      <c r="L32" s="108"/>
      <c r="M32" s="188">
        <f>IF(VLOOKUP($L32,invullijst!$A$10:$M$177,2,FALSE)="","",VLOOKUP($L32,invullijst!$A$10:$M$177,2,FALSE))</f>
        <v>0</v>
      </c>
      <c r="N32" s="188"/>
      <c r="O32" s="102" t="str">
        <f>IF(VLOOKUP($L32,invullijst!$A$10:$M$177,10,FALSE)=0,"",VLOOKUP($L32,invullijst!$A$10:$M$177,10,FALSE))</f>
        <v/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>
        <f>SUM(G30:G32)</f>
        <v>271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73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IF($G$3="k",IF(VLOOKUP($D35,invullijst!$A$10:$M$177,11,FALSE)=0," ",VLOOKUP($D35,invullijst!$A$10:$M$177,11,FALSE)),"")</f>
        <v/>
      </c>
      <c r="C35" s="101">
        <f>IF(VLOOKUP(D35,invullijst!A$10:F$218,4,FALSE)="","",VLOOKUP(D35,invullijst!A$10:D$218,4,FALSE))</f>
        <v>0</v>
      </c>
      <c r="D35" s="106"/>
      <c r="E35" s="188">
        <f>IF(VLOOKUP($D35,invullijst!$A$10:$M$177,2,FALSE)="","",VLOOKUP($D35,invullijst!$A$10:$M$177,2,FALSE))</f>
        <v>0</v>
      </c>
      <c r="F35" s="188"/>
      <c r="G35" s="102" t="str">
        <f>IF(VLOOKUP($D35,invullijst!$A$10:$M$177,10,FALSE)=0,"",VLOOKUP($D35,invullijst!$A$10:$M$177,10,FALSE))</f>
        <v/>
      </c>
      <c r="H35" s="68"/>
      <c r="I35" s="100">
        <v>1</v>
      </c>
      <c r="J35" s="113" t="str">
        <f>IF($O$3="k",IF(VLOOKUP($L35,invullijst!$A$10:$M$177,11,FALSE)=0," ",VLOOKUP($L35,invullijst!$A$10:$M$177,11,FALSE)),"")</f>
        <v/>
      </c>
      <c r="K35" s="101">
        <f>IF(VLOOKUP($L35,invullijst!$A$10:$M$218,4,FALSE)="","",VLOOKUP($L35,invullijst!$A$10:$M$218,4,FALSE))</f>
        <v>0</v>
      </c>
      <c r="L35" s="106"/>
      <c r="M35" s="196">
        <f>IF(VLOOKUP($L35,invullijst!$A$10:$M$177,2,FALSE)="","",VLOOKUP($L35,invullijst!$A$10:$M$177,2,FALSE))</f>
        <v>0</v>
      </c>
      <c r="N35" s="197"/>
      <c r="O35" s="102" t="str">
        <f>IF(VLOOKUP($L35,invullijst!$A$10:$M$177,10,FALSE)=0,"",VLOOKUP($L35,invullijst!$A$10:$M$177,10,FALSE))</f>
        <v/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IF($G$3="k",IF(VLOOKUP($D36,invullijst!$A$10:$M$177,11,FALSE)=0," ",VLOOKUP($D36,invullijst!$A$10:$M$177,11,FALSE)),"")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IF(VLOOKUP($D36,invullijst!$A$10:$M$177,10,FALSE)=0,"",VLOOKUP($D36,invullijst!$A$10:$M$177,10,FALSE))</f>
        <v/>
      </c>
      <c r="H36" s="68"/>
      <c r="I36" s="103">
        <v>2</v>
      </c>
      <c r="J36" s="113" t="str">
        <f>IF($O$3="k",IF(VLOOKUP($L36,invullijst!$A$10:$M$177,11,FALSE)=0," ",VLOOKUP($L36,invullijst!$A$10:$M$177,11,FALSE)),"")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IF(VLOOKUP($L36,invullijst!$A$10:$M$177,10,FALSE)=0,"",VLOOKUP($L36,invullijst!$A$10:$M$177,10,FALSE))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IF($G$3="k",IF(VLOOKUP($D37,invullijst!$A$10:$M$177,11,FALSE)=0," ",VLOOKUP($D37,invullijst!$A$10:$M$177,11,FALSE)),"")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IF(VLOOKUP($D37,invullijst!$A$10:$M$177,10,FALSE)=0,"",VLOOKUP($D37,invullijst!$A$10:$M$177,10,FALSE))</f>
        <v/>
      </c>
      <c r="H37" s="68"/>
      <c r="I37" s="103">
        <v>3</v>
      </c>
      <c r="J37" s="113" t="str">
        <f>IF($O$3="k",IF(VLOOKUP($L37,invullijst!$A$10:$M$177,11,FALSE)=0," ",VLOOKUP($L37,invullijst!$A$10:$M$177,11,FALSE)),"")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IF(VLOOKUP($L37,invullijst!$A$10:$M$177,10,FALSE)=0,"",VLOOKUP($L37,invullijst!$A$10:$M$177,10,FALSE))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0</v>
      </c>
      <c r="H38" s="68"/>
      <c r="I38" s="189" t="s">
        <v>81</v>
      </c>
      <c r="J38" s="190"/>
      <c r="K38" s="190"/>
      <c r="L38" s="190"/>
      <c r="M38" s="190"/>
      <c r="N38" s="191"/>
      <c r="O38" s="102">
        <f>SUM(O35:O37)</f>
        <v>0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5:F25"/>
    <mergeCell ref="M25:N25"/>
    <mergeCell ref="E26:F26"/>
    <mergeCell ref="M26:N26"/>
    <mergeCell ref="E27:F27"/>
    <mergeCell ref="M27:N27"/>
    <mergeCell ref="E21:F21"/>
    <mergeCell ref="M21:N21"/>
    <mergeCell ref="A22:F22"/>
    <mergeCell ref="I22:N22"/>
    <mergeCell ref="A24:O24"/>
    <mergeCell ref="E18:F18"/>
    <mergeCell ref="M18:N18"/>
    <mergeCell ref="E19:F19"/>
    <mergeCell ref="M19:N19"/>
    <mergeCell ref="E20:F20"/>
    <mergeCell ref="M20:N20"/>
    <mergeCell ref="E14:F14"/>
    <mergeCell ref="M14:N14"/>
    <mergeCell ref="E15:F15"/>
    <mergeCell ref="M15:N15"/>
    <mergeCell ref="A16:F16"/>
    <mergeCell ref="I16:N16"/>
    <mergeCell ref="A10:F10"/>
    <mergeCell ref="I10:N10"/>
    <mergeCell ref="E12:F12"/>
    <mergeCell ref="M12:N12"/>
    <mergeCell ref="E13:F13"/>
    <mergeCell ref="M13:N13"/>
    <mergeCell ref="E7:F7"/>
    <mergeCell ref="M7:N7"/>
    <mergeCell ref="E8:F8"/>
    <mergeCell ref="M8:N8"/>
    <mergeCell ref="E9:F9"/>
    <mergeCell ref="M9:N9"/>
    <mergeCell ref="B3:F3"/>
    <mergeCell ref="J3:N3"/>
    <mergeCell ref="A5:O5"/>
    <mergeCell ref="E6:F6"/>
    <mergeCell ref="M6:N6"/>
    <mergeCell ref="A1:E1"/>
    <mergeCell ref="F1:H1"/>
    <mergeCell ref="I1:O1"/>
    <mergeCell ref="A2:L2"/>
    <mergeCell ref="M2:O2"/>
  </mergeCells>
  <pageMargins left="0.19685039370078741" right="0.11811023622047245" top="0" bottom="0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O38"/>
  <sheetViews>
    <sheetView workbookViewId="0">
      <selection activeCell="A24" sqref="A24:O24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  <c r="N2" s="184"/>
      <c r="O2" s="185"/>
    </row>
    <row r="3" spans="1:15" s="67" customFormat="1" ht="38.25" customHeight="1" thickBot="1" x14ac:dyDescent="0.25">
      <c r="A3" s="116"/>
      <c r="B3" s="199"/>
      <c r="C3" s="199"/>
      <c r="D3" s="199"/>
      <c r="E3" s="199"/>
      <c r="F3" s="199"/>
      <c r="G3" s="200"/>
      <c r="H3" s="68"/>
      <c r="I3" s="116"/>
      <c r="J3" s="199"/>
      <c r="K3" s="199"/>
      <c r="L3" s="199"/>
      <c r="M3" s="199"/>
      <c r="N3" s="199"/>
      <c r="O3" s="200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201" t="s">
        <v>74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1:15" s="69" customFormat="1" ht="21" customHeight="1" thickBot="1" x14ac:dyDescent="0.25">
      <c r="A6" s="100">
        <v>1</v>
      </c>
      <c r="B6" s="113"/>
      <c r="C6" s="101"/>
      <c r="D6" s="106"/>
      <c r="E6" s="188"/>
      <c r="F6" s="188"/>
      <c r="G6" s="102"/>
      <c r="H6" s="68"/>
      <c r="I6" s="100">
        <v>1</v>
      </c>
      <c r="J6" s="113"/>
      <c r="K6" s="101"/>
      <c r="L6" s="106"/>
      <c r="M6" s="188"/>
      <c r="N6" s="188"/>
      <c r="O6" s="110"/>
    </row>
    <row r="7" spans="1:15" s="69" customFormat="1" ht="21" customHeight="1" thickBot="1" x14ac:dyDescent="0.25">
      <c r="A7" s="103">
        <v>2</v>
      </c>
      <c r="B7" s="114"/>
      <c r="C7" s="101"/>
      <c r="D7" s="107"/>
      <c r="E7" s="188"/>
      <c r="F7" s="188"/>
      <c r="G7" s="102"/>
      <c r="H7" s="68"/>
      <c r="I7" s="103">
        <v>2</v>
      </c>
      <c r="J7" s="114"/>
      <c r="K7" s="101"/>
      <c r="L7" s="107"/>
      <c r="M7" s="188"/>
      <c r="N7" s="188"/>
      <c r="O7" s="110"/>
    </row>
    <row r="8" spans="1:15" s="69" customFormat="1" ht="21" customHeight="1" thickBot="1" x14ac:dyDescent="0.25">
      <c r="A8" s="103">
        <v>3</v>
      </c>
      <c r="B8" s="114"/>
      <c r="C8" s="101"/>
      <c r="D8" s="107"/>
      <c r="E8" s="188"/>
      <c r="F8" s="188"/>
      <c r="G8" s="102"/>
      <c r="H8" s="68"/>
      <c r="I8" s="103">
        <v>3</v>
      </c>
      <c r="J8" s="114"/>
      <c r="K8" s="101"/>
      <c r="L8" s="107"/>
      <c r="M8" s="188"/>
      <c r="N8" s="188"/>
      <c r="O8" s="110"/>
    </row>
    <row r="9" spans="1:15" s="69" customFormat="1" ht="21" customHeight="1" thickBot="1" x14ac:dyDescent="0.25">
      <c r="A9" s="104">
        <v>4</v>
      </c>
      <c r="B9" s="115"/>
      <c r="C9" s="101"/>
      <c r="D9" s="108"/>
      <c r="E9" s="188"/>
      <c r="F9" s="188"/>
      <c r="G9" s="102"/>
      <c r="H9" s="68"/>
      <c r="I9" s="104">
        <v>4</v>
      </c>
      <c r="J9" s="115"/>
      <c r="K9" s="101"/>
      <c r="L9" s="108"/>
      <c r="M9" s="188"/>
      <c r="N9" s="188"/>
      <c r="O9" s="110"/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/>
      <c r="H10" s="68"/>
      <c r="I10" s="189" t="s">
        <v>75</v>
      </c>
      <c r="J10" s="190"/>
      <c r="K10" s="190"/>
      <c r="L10" s="190"/>
      <c r="M10" s="190"/>
      <c r="N10" s="191"/>
      <c r="O10" s="105"/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/>
      <c r="C12" s="101"/>
      <c r="D12" s="106"/>
      <c r="E12" s="188"/>
      <c r="F12" s="188"/>
      <c r="G12" s="102"/>
      <c r="H12" s="68"/>
      <c r="I12" s="100">
        <v>1</v>
      </c>
      <c r="J12" s="113"/>
      <c r="K12" s="101"/>
      <c r="L12" s="106"/>
      <c r="M12" s="188"/>
      <c r="N12" s="188"/>
      <c r="O12" s="102"/>
    </row>
    <row r="13" spans="1:15" s="69" customFormat="1" ht="21" customHeight="1" thickBot="1" x14ac:dyDescent="0.25">
      <c r="A13" s="103">
        <v>2</v>
      </c>
      <c r="B13" s="114"/>
      <c r="C13" s="101"/>
      <c r="D13" s="107"/>
      <c r="E13" s="188"/>
      <c r="F13" s="188"/>
      <c r="G13" s="102"/>
      <c r="H13" s="68"/>
      <c r="I13" s="103">
        <v>2</v>
      </c>
      <c r="J13" s="114"/>
      <c r="K13" s="101"/>
      <c r="L13" s="107"/>
      <c r="M13" s="188"/>
      <c r="N13" s="188"/>
      <c r="O13" s="102"/>
    </row>
    <row r="14" spans="1:15" s="69" customFormat="1" ht="21" customHeight="1" thickBot="1" x14ac:dyDescent="0.25">
      <c r="A14" s="103">
        <v>3</v>
      </c>
      <c r="B14" s="114"/>
      <c r="C14" s="101"/>
      <c r="D14" s="107"/>
      <c r="E14" s="188"/>
      <c r="F14" s="188"/>
      <c r="G14" s="102"/>
      <c r="H14" s="68"/>
      <c r="I14" s="103">
        <v>3</v>
      </c>
      <c r="J14" s="114"/>
      <c r="K14" s="101"/>
      <c r="L14" s="107"/>
      <c r="M14" s="188"/>
      <c r="N14" s="188"/>
      <c r="O14" s="102"/>
    </row>
    <row r="15" spans="1:15" s="69" customFormat="1" ht="21" customHeight="1" thickBot="1" x14ac:dyDescent="0.25">
      <c r="A15" s="104">
        <v>4</v>
      </c>
      <c r="B15" s="115"/>
      <c r="C15" s="101"/>
      <c r="D15" s="108"/>
      <c r="E15" s="188"/>
      <c r="F15" s="188"/>
      <c r="G15" s="102"/>
      <c r="H15" s="68"/>
      <c r="I15" s="104">
        <v>4</v>
      </c>
      <c r="J15" s="115"/>
      <c r="K15" s="101"/>
      <c r="L15" s="108"/>
      <c r="M15" s="188"/>
      <c r="N15" s="188"/>
      <c r="O15" s="102"/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/>
      <c r="H16" s="68"/>
      <c r="I16" s="189" t="s">
        <v>76</v>
      </c>
      <c r="J16" s="190"/>
      <c r="K16" s="190"/>
      <c r="L16" s="190"/>
      <c r="M16" s="190"/>
      <c r="N16" s="191"/>
      <c r="O16" s="105"/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/>
      <c r="C18" s="101"/>
      <c r="D18" s="106"/>
      <c r="E18" s="188"/>
      <c r="F18" s="188"/>
      <c r="G18" s="102"/>
      <c r="H18" s="68"/>
      <c r="I18" s="100">
        <v>1</v>
      </c>
      <c r="J18" s="113"/>
      <c r="K18" s="101"/>
      <c r="L18" s="106"/>
      <c r="M18" s="188"/>
      <c r="N18" s="188"/>
      <c r="O18" s="102"/>
    </row>
    <row r="19" spans="1:15" s="69" customFormat="1" ht="21" customHeight="1" thickBot="1" x14ac:dyDescent="0.25">
      <c r="A19" s="103">
        <v>2</v>
      </c>
      <c r="B19" s="114"/>
      <c r="C19" s="101"/>
      <c r="D19" s="107"/>
      <c r="E19" s="188"/>
      <c r="F19" s="188"/>
      <c r="G19" s="102"/>
      <c r="H19" s="68"/>
      <c r="I19" s="103">
        <v>2</v>
      </c>
      <c r="J19" s="114"/>
      <c r="K19" s="101"/>
      <c r="L19" s="107"/>
      <c r="M19" s="188"/>
      <c r="N19" s="188"/>
      <c r="O19" s="102"/>
    </row>
    <row r="20" spans="1:15" s="69" customFormat="1" ht="21" customHeight="1" thickBot="1" x14ac:dyDescent="0.25">
      <c r="A20" s="103">
        <v>3</v>
      </c>
      <c r="B20" s="114"/>
      <c r="C20" s="101"/>
      <c r="D20" s="107"/>
      <c r="E20" s="188"/>
      <c r="F20" s="188"/>
      <c r="G20" s="102"/>
      <c r="H20" s="68"/>
      <c r="I20" s="103">
        <v>3</v>
      </c>
      <c r="J20" s="114"/>
      <c r="K20" s="101"/>
      <c r="L20" s="107"/>
      <c r="M20" s="188"/>
      <c r="N20" s="188"/>
      <c r="O20" s="102"/>
    </row>
    <row r="21" spans="1:15" s="69" customFormat="1" ht="21" customHeight="1" thickBot="1" x14ac:dyDescent="0.25">
      <c r="A21" s="104">
        <v>4</v>
      </c>
      <c r="B21" s="115"/>
      <c r="C21" s="101"/>
      <c r="D21" s="108"/>
      <c r="E21" s="188"/>
      <c r="F21" s="188"/>
      <c r="G21" s="102"/>
      <c r="H21" s="68"/>
      <c r="I21" s="104">
        <v>4</v>
      </c>
      <c r="J21" s="115"/>
      <c r="K21" s="101"/>
      <c r="L21" s="108"/>
      <c r="M21" s="188"/>
      <c r="N21" s="188"/>
      <c r="O21" s="102"/>
    </row>
    <row r="22" spans="1:15" s="69" customFormat="1" ht="21" customHeight="1" thickBot="1" x14ac:dyDescent="0.25">
      <c r="A22" s="189" t="s">
        <v>77</v>
      </c>
      <c r="B22" s="190"/>
      <c r="C22" s="190"/>
      <c r="D22" s="190"/>
      <c r="E22" s="190"/>
      <c r="F22" s="191"/>
      <c r="G22" s="105"/>
      <c r="H22" s="68"/>
      <c r="I22" s="189" t="s">
        <v>77</v>
      </c>
      <c r="J22" s="190"/>
      <c r="K22" s="190"/>
      <c r="L22" s="190"/>
      <c r="M22" s="190"/>
      <c r="N22" s="191"/>
      <c r="O22" s="10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201" t="s">
        <v>78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</row>
    <row r="25" spans="1:15" s="69" customFormat="1" ht="21" customHeight="1" thickBot="1" x14ac:dyDescent="0.25">
      <c r="A25" s="100">
        <v>1</v>
      </c>
      <c r="B25" s="113"/>
      <c r="C25" s="101"/>
      <c r="D25" s="106"/>
      <c r="E25" s="188"/>
      <c r="F25" s="188"/>
      <c r="G25" s="102"/>
      <c r="H25" s="68"/>
      <c r="I25" s="100">
        <v>1</v>
      </c>
      <c r="J25" s="113"/>
      <c r="K25" s="101"/>
      <c r="L25" s="106"/>
      <c r="M25" s="188"/>
      <c r="N25" s="188"/>
      <c r="O25" s="102"/>
    </row>
    <row r="26" spans="1:15" s="69" customFormat="1" ht="21" customHeight="1" thickBot="1" x14ac:dyDescent="0.25">
      <c r="A26" s="103">
        <v>2</v>
      </c>
      <c r="B26" s="114"/>
      <c r="C26" s="101"/>
      <c r="D26" s="107"/>
      <c r="E26" s="188"/>
      <c r="F26" s="188"/>
      <c r="G26" s="102"/>
      <c r="H26" s="68"/>
      <c r="I26" s="103">
        <v>2</v>
      </c>
      <c r="J26" s="114"/>
      <c r="K26" s="101"/>
      <c r="L26" s="107"/>
      <c r="M26" s="188"/>
      <c r="N26" s="188"/>
      <c r="O26" s="102"/>
    </row>
    <row r="27" spans="1:15" s="69" customFormat="1" ht="21" customHeight="1" thickBot="1" x14ac:dyDescent="0.25">
      <c r="A27" s="103">
        <v>3</v>
      </c>
      <c r="B27" s="114"/>
      <c r="C27" s="101"/>
      <c r="D27" s="108"/>
      <c r="E27" s="188"/>
      <c r="F27" s="188"/>
      <c r="G27" s="102"/>
      <c r="H27" s="68"/>
      <c r="I27" s="103">
        <v>3</v>
      </c>
      <c r="J27" s="114"/>
      <c r="K27" s="101"/>
      <c r="L27" s="108"/>
      <c r="M27" s="188"/>
      <c r="N27" s="188"/>
      <c r="O27" s="102"/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/>
      <c r="H28" s="68"/>
      <c r="I28" s="189" t="s">
        <v>79</v>
      </c>
      <c r="J28" s="190"/>
      <c r="K28" s="190"/>
      <c r="L28" s="190"/>
      <c r="M28" s="190"/>
      <c r="N28" s="191"/>
      <c r="O28" s="105"/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/>
      <c r="C30" s="101"/>
      <c r="D30" s="106"/>
      <c r="E30" s="188"/>
      <c r="F30" s="188"/>
      <c r="G30" s="102"/>
      <c r="H30" s="68"/>
      <c r="I30" s="100">
        <v>1</v>
      </c>
      <c r="J30" s="113"/>
      <c r="K30" s="101"/>
      <c r="L30" s="106"/>
      <c r="M30" s="188"/>
      <c r="N30" s="188"/>
      <c r="O30" s="102"/>
    </row>
    <row r="31" spans="1:15" s="69" customFormat="1" ht="21" customHeight="1" thickBot="1" x14ac:dyDescent="0.25">
      <c r="A31" s="103">
        <v>2</v>
      </c>
      <c r="B31" s="114"/>
      <c r="C31" s="101"/>
      <c r="D31" s="107"/>
      <c r="E31" s="188"/>
      <c r="F31" s="188"/>
      <c r="G31" s="102"/>
      <c r="H31" s="68"/>
      <c r="I31" s="103">
        <v>2</v>
      </c>
      <c r="J31" s="114"/>
      <c r="K31" s="101"/>
      <c r="L31" s="107"/>
      <c r="M31" s="188"/>
      <c r="N31" s="188"/>
      <c r="O31" s="102"/>
    </row>
    <row r="32" spans="1:15" s="69" customFormat="1" ht="21" customHeight="1" thickBot="1" x14ac:dyDescent="0.25">
      <c r="A32" s="103">
        <v>3</v>
      </c>
      <c r="B32" s="114"/>
      <c r="C32" s="101"/>
      <c r="D32" s="108"/>
      <c r="E32" s="188"/>
      <c r="F32" s="188"/>
      <c r="G32" s="102"/>
      <c r="H32" s="68"/>
      <c r="I32" s="103">
        <v>3</v>
      </c>
      <c r="J32" s="114"/>
      <c r="K32" s="101"/>
      <c r="L32" s="108"/>
      <c r="M32" s="188"/>
      <c r="N32" s="188"/>
      <c r="O32" s="102"/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/>
      <c r="H33" s="68"/>
      <c r="I33" s="189" t="s">
        <v>80</v>
      </c>
      <c r="J33" s="190"/>
      <c r="K33" s="190"/>
      <c r="L33" s="190"/>
      <c r="M33" s="190"/>
      <c r="N33" s="191"/>
      <c r="O33" s="105"/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/>
      <c r="C35" s="101"/>
      <c r="D35" s="106"/>
      <c r="E35" s="188"/>
      <c r="F35" s="188"/>
      <c r="G35" s="102"/>
      <c r="H35" s="68"/>
      <c r="I35" s="100">
        <v>1</v>
      </c>
      <c r="J35" s="113"/>
      <c r="K35" s="101"/>
      <c r="L35" s="106"/>
      <c r="M35" s="196"/>
      <c r="N35" s="197"/>
      <c r="O35" s="102"/>
    </row>
    <row r="36" spans="1:15" s="69" customFormat="1" ht="21" customHeight="1" thickBot="1" x14ac:dyDescent="0.25">
      <c r="A36" s="103">
        <v>2</v>
      </c>
      <c r="B36" s="114"/>
      <c r="C36" s="101"/>
      <c r="D36" s="107"/>
      <c r="E36" s="188"/>
      <c r="F36" s="188"/>
      <c r="G36" s="102"/>
      <c r="H36" s="68"/>
      <c r="I36" s="103">
        <v>2</v>
      </c>
      <c r="J36" s="114"/>
      <c r="K36" s="101"/>
      <c r="L36" s="107"/>
      <c r="M36" s="196"/>
      <c r="N36" s="197"/>
      <c r="O36" s="102"/>
    </row>
    <row r="37" spans="1:15" s="69" customFormat="1" ht="21" customHeight="1" thickBot="1" x14ac:dyDescent="0.25">
      <c r="A37" s="103">
        <v>3</v>
      </c>
      <c r="B37" s="114"/>
      <c r="C37" s="101"/>
      <c r="D37" s="108"/>
      <c r="E37" s="188"/>
      <c r="F37" s="188"/>
      <c r="G37" s="102"/>
      <c r="H37" s="68"/>
      <c r="I37" s="103">
        <v>3</v>
      </c>
      <c r="J37" s="114"/>
      <c r="K37" s="101"/>
      <c r="L37" s="107"/>
      <c r="M37" s="196"/>
      <c r="N37" s="197"/>
      <c r="O37" s="102"/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/>
      <c r="H38" s="68"/>
      <c r="I38" s="189" t="s">
        <v>81</v>
      </c>
      <c r="J38" s="190"/>
      <c r="K38" s="190"/>
      <c r="L38" s="190"/>
      <c r="M38" s="190"/>
      <c r="N38" s="191"/>
      <c r="O38" s="105"/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5:F25"/>
    <mergeCell ref="M25:N25"/>
    <mergeCell ref="E26:F26"/>
    <mergeCell ref="M26:N26"/>
    <mergeCell ref="E27:F27"/>
    <mergeCell ref="M27:N27"/>
    <mergeCell ref="E21:F21"/>
    <mergeCell ref="M21:N21"/>
    <mergeCell ref="A22:F22"/>
    <mergeCell ref="I22:N22"/>
    <mergeCell ref="A24:O24"/>
    <mergeCell ref="E18:F18"/>
    <mergeCell ref="M18:N18"/>
    <mergeCell ref="E19:F19"/>
    <mergeCell ref="M19:N19"/>
    <mergeCell ref="E20:F20"/>
    <mergeCell ref="M20:N20"/>
    <mergeCell ref="E14:F14"/>
    <mergeCell ref="M14:N14"/>
    <mergeCell ref="E15:F15"/>
    <mergeCell ref="M15:N15"/>
    <mergeCell ref="A16:F16"/>
    <mergeCell ref="I16:N16"/>
    <mergeCell ref="A10:F10"/>
    <mergeCell ref="I10:N10"/>
    <mergeCell ref="E12:F12"/>
    <mergeCell ref="M12:N12"/>
    <mergeCell ref="E13:F13"/>
    <mergeCell ref="M13:N13"/>
    <mergeCell ref="E7:F7"/>
    <mergeCell ref="M7:N7"/>
    <mergeCell ref="E8:F8"/>
    <mergeCell ref="M8:N8"/>
    <mergeCell ref="E9:F9"/>
    <mergeCell ref="M9:N9"/>
    <mergeCell ref="B3:G3"/>
    <mergeCell ref="J3:O3"/>
    <mergeCell ref="A5:O5"/>
    <mergeCell ref="E6:F6"/>
    <mergeCell ref="M6:N6"/>
    <mergeCell ref="A1:E1"/>
    <mergeCell ref="F1:H1"/>
    <mergeCell ref="I1:O1"/>
    <mergeCell ref="A2:L2"/>
    <mergeCell ref="M2:O2"/>
  </mergeCells>
  <pageMargins left="0.19685039370078741" right="0.11811023622047245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 filterMode="1">
    <tabColor rgb="FFFF0000"/>
    <pageSetUpPr fitToPage="1"/>
  </sheetPr>
  <dimension ref="A1:IU55"/>
  <sheetViews>
    <sheetView zoomScaleNormal="100" workbookViewId="0">
      <pane xSplit="6" ySplit="4" topLeftCell="G26" activePane="bottomRight" state="frozen"/>
      <selection pane="topRight"/>
      <selection pane="bottomLeft"/>
      <selection pane="bottomRight" activeCell="O19" sqref="O19"/>
    </sheetView>
  </sheetViews>
  <sheetFormatPr defaultRowHeight="18" customHeight="1" x14ac:dyDescent="0.2"/>
  <cols>
    <col min="1" max="1" width="5.7109375" style="1" customWidth="1"/>
    <col min="2" max="2" width="4.5703125" style="2" customWidth="1"/>
    <col min="3" max="3" width="9.140625" style="2" customWidth="1"/>
    <col min="4" max="4" width="6.28515625" style="2" customWidth="1"/>
    <col min="5" max="5" width="23.85546875" style="3" customWidth="1"/>
    <col min="6" max="6" width="15.42578125" style="3" customWidth="1"/>
    <col min="7" max="11" width="5.7109375" style="2" customWidth="1"/>
    <col min="12" max="12" width="14.28515625" style="2" customWidth="1"/>
    <col min="13" max="13" width="7.140625" style="2" customWidth="1"/>
    <col min="14" max="14" width="6.7109375" style="2" customWidth="1"/>
    <col min="15" max="255" width="9.7109375" style="3" customWidth="1"/>
  </cols>
  <sheetData>
    <row r="1" spans="1:14" ht="24.95" customHeight="1" x14ac:dyDescent="0.2">
      <c r="A1" s="149" t="s">
        <v>88</v>
      </c>
      <c r="B1" s="149"/>
      <c r="C1" s="149"/>
      <c r="D1" s="149"/>
      <c r="E1" s="149"/>
      <c r="F1" s="149"/>
      <c r="G1" s="151" t="str">
        <f>invullijst!F1</f>
        <v>Organisatie</v>
      </c>
      <c r="H1" s="151"/>
      <c r="I1" s="151"/>
      <c r="J1" s="151"/>
      <c r="K1" s="152" t="str">
        <f>invullijst!H2</f>
        <v>2023 - 2024</v>
      </c>
      <c r="L1" s="152"/>
      <c r="M1" s="152"/>
    </row>
    <row r="2" spans="1:14" ht="24.95" customHeight="1" thickBot="1" x14ac:dyDescent="0.25">
      <c r="A2" s="150"/>
      <c r="B2" s="150"/>
      <c r="C2" s="150"/>
      <c r="D2" s="150"/>
      <c r="E2" s="150"/>
      <c r="F2" s="150"/>
      <c r="G2" s="148" t="str">
        <f>invullijst!F3</f>
        <v>St. Crispinus &amp; Crispinianus Besoijen</v>
      </c>
      <c r="H2" s="148"/>
      <c r="I2" s="148"/>
      <c r="J2" s="148"/>
      <c r="K2" s="148"/>
      <c r="L2" s="148"/>
      <c r="M2" s="148"/>
      <c r="N2" s="4"/>
    </row>
    <row r="3" spans="1:14" ht="18" customHeight="1" thickBot="1" x14ac:dyDescent="0.25">
      <c r="A3" s="12"/>
      <c r="B3" s="12"/>
      <c r="C3" s="12"/>
      <c r="D3" s="12"/>
      <c r="E3" s="12"/>
      <c r="F3" s="12"/>
      <c r="G3" s="146" t="s">
        <v>29</v>
      </c>
      <c r="H3" s="146"/>
      <c r="I3" s="146"/>
      <c r="J3" s="147"/>
      <c r="K3" s="146"/>
      <c r="L3" s="12"/>
      <c r="M3" s="13" t="s">
        <v>3</v>
      </c>
      <c r="N3" s="5"/>
    </row>
    <row r="4" spans="1:14" ht="18" customHeight="1" thickBot="1" x14ac:dyDescent="0.25">
      <c r="A4" s="12" t="s">
        <v>30</v>
      </c>
      <c r="B4" s="12"/>
      <c r="C4" s="12" t="s">
        <v>87</v>
      </c>
      <c r="D4" s="12"/>
      <c r="E4" s="12" t="s">
        <v>0</v>
      </c>
      <c r="F4" s="12" t="s">
        <v>1</v>
      </c>
      <c r="G4" s="15">
        <v>1</v>
      </c>
      <c r="H4" s="15">
        <v>2</v>
      </c>
      <c r="I4" s="15">
        <v>3</v>
      </c>
      <c r="J4" s="15">
        <v>4</v>
      </c>
      <c r="K4" s="15">
        <v>5</v>
      </c>
      <c r="L4" s="12" t="s">
        <v>2</v>
      </c>
      <c r="M4" s="13" t="s">
        <v>4</v>
      </c>
      <c r="N4" s="5"/>
    </row>
    <row r="5" spans="1:14" ht="18" customHeight="1" x14ac:dyDescent="0.2">
      <c r="A5" s="63"/>
      <c r="B5" s="63">
        <v>1</v>
      </c>
      <c r="C5" s="119">
        <v>201</v>
      </c>
      <c r="D5" s="119" t="str">
        <f>IF(VLOOKUP($C5,invullijst!$A$11:$M$177,4,FALSE)="","",VLOOKUP($C5,invullijst!$A$11:$M$177,4,FALSE))</f>
        <v>vr</v>
      </c>
      <c r="E5" s="74" t="str">
        <f>IF(VLOOKUP($C5,invullijst!$A$11:$M$177,2,FALSE)="","",VLOOKUP($C5,invullijst!$A$11:$M$177,2,FALSE))</f>
        <v>Sander Oome</v>
      </c>
      <c r="F5" s="75" t="str">
        <f>IF(VLOOKUP($C5,invullijst!$A$11:$M$177,3,FALSE)="","",VLOOKUP($C5,invullijst!$A$11:$M$177,3,FALSE))</f>
        <v>Besoijen</v>
      </c>
      <c r="G5" s="91">
        <f>IF(VLOOKUP(C5,invullijst!$A$11:$M$177,6,FALSE)="","",VLOOKUP(C5,invullijst!$A$11:$M$177,6,FALSE))</f>
        <v>91</v>
      </c>
      <c r="H5" s="91">
        <f>IF(VLOOKUP($C5,invullijst!$A$11:$M$177,7,FALSE)="","",VLOOKUP($C5,invullijst!$A$11:$M$177,7,FALSE))</f>
        <v>92</v>
      </c>
      <c r="I5" s="91">
        <f>IF(VLOOKUP($C5,invullijst!$A$11:$M$177,8,FALSE)="","",VLOOKUP($C5,invullijst!$A$11:$M$177,8,FALSE))</f>
        <v>92</v>
      </c>
      <c r="J5" s="91">
        <f>IF(VLOOKUP($C5,invullijst!$A$11:$M$177,9,FALSE)="","",VLOOKUP($C5,invullijst!$A$11:$M$177,9,FALSE))</f>
        <v>92</v>
      </c>
      <c r="K5" s="91" t="str">
        <f>IF(VLOOKUP($C5,invullijst!$A$11:$M$177,10,FALSE)="","",VLOOKUP($C5,invullijst!$A$11:$M$177,10,FALSE))</f>
        <v/>
      </c>
      <c r="L5" s="91">
        <f t="shared" ref="L5:L40" si="0">SUM(G5:K5)</f>
        <v>367</v>
      </c>
      <c r="M5" s="91">
        <f>IF(VLOOKUP($C5,invullijst!$A$11:$M$177,11,FALSE)="","",VLOOKUP($C5,invullijst!$A$11:$M$177,11,FALSE))</f>
        <v>44</v>
      </c>
      <c r="N5" s="6"/>
    </row>
    <row r="6" spans="1:14" ht="18" customHeight="1" x14ac:dyDescent="0.2">
      <c r="A6" s="7"/>
      <c r="B6" s="7">
        <v>2</v>
      </c>
      <c r="C6" s="120">
        <v>504</v>
      </c>
      <c r="D6" s="119" t="str">
        <f>IF(VLOOKUP($C6,invullijst!$A$11:$M$177,4,FALSE)="","",VLOOKUP($C6,invullijst!$A$11:$M$177,4,FALSE))</f>
        <v>vr</v>
      </c>
      <c r="E6" s="74" t="str">
        <f>IF(VLOOKUP($C6,invullijst!$A$11:$M$177,2,FALSE)="","",VLOOKUP($C6,invullijst!$A$11:$M$177,2,FALSE))</f>
        <v>Koen v/d Ven</v>
      </c>
      <c r="F6" s="75" t="str">
        <f>IF(VLOOKUP($C6,invullijst!$A$11:$M$177,3,FALSE)="","",VLOOKUP($C6,invullijst!$A$11:$M$177,3,FALSE))</f>
        <v>Kaatsheuvel</v>
      </c>
      <c r="G6" s="91">
        <f>IF(VLOOKUP(C6,invullijst!$A$11:$M$177,6,FALSE)="","",VLOOKUP(C6,invullijst!$A$11:$M$177,6,FALSE))</f>
        <v>94</v>
      </c>
      <c r="H6" s="91">
        <f>IF(VLOOKUP($C6,invullijst!$A$11:$M$177,7,FALSE)="","",VLOOKUP($C6,invullijst!$A$11:$M$177,7,FALSE))</f>
        <v>90</v>
      </c>
      <c r="I6" s="91">
        <f>IF(VLOOKUP($C6,invullijst!$A$11:$M$177,8,FALSE)="","",VLOOKUP($C6,invullijst!$A$11:$M$177,8,FALSE))</f>
        <v>87</v>
      </c>
      <c r="J6" s="91" t="str">
        <f>IF(VLOOKUP($C6,invullijst!$A$11:$M$177,9,FALSE)="","",VLOOKUP($C6,invullijst!$A$11:$M$177,9,FALSE))</f>
        <v/>
      </c>
      <c r="K6" s="91">
        <f>IF(VLOOKUP($C6,invullijst!$A$11:$M$177,10,FALSE)="","",VLOOKUP($C6,invullijst!$A$11:$M$177,10,FALSE))</f>
        <v>89</v>
      </c>
      <c r="L6" s="92">
        <f t="shared" si="0"/>
        <v>360</v>
      </c>
      <c r="M6" s="91">
        <f>IF(VLOOKUP($C6,invullijst!$A$11:$M$177,11,FALSE)="","",VLOOKUP($C6,invullijst!$A$11:$M$177,11,FALSE))</f>
        <v>43</v>
      </c>
      <c r="N6" s="6"/>
    </row>
    <row r="7" spans="1:14" ht="18" customHeight="1" x14ac:dyDescent="0.2">
      <c r="A7" s="7"/>
      <c r="B7" s="7">
        <v>3</v>
      </c>
      <c r="C7" s="120">
        <v>302</v>
      </c>
      <c r="D7" s="119" t="str">
        <f>IF(VLOOKUP($C7,invullijst!$A$11:$M$177,4,FALSE)="","",VLOOKUP($C7,invullijst!$A$11:$M$177,4,FALSE))</f>
        <v>vr</v>
      </c>
      <c r="E7" s="74" t="str">
        <f>IF(VLOOKUP($C7,invullijst!$A$11:$M$177,2,FALSE)="","",VLOOKUP($C7,invullijst!$A$11:$M$177,2,FALSE))</f>
        <v>Freek de Jong</v>
      </c>
      <c r="F7" s="75" t="str">
        <f>IF(VLOOKUP($C7,invullijst!$A$11:$M$177,3,FALSE)="","",VLOOKUP($C7,invullijst!$A$11:$M$177,3,FALSE))</f>
        <v>Elshout</v>
      </c>
      <c r="G7" s="91">
        <f>IF(VLOOKUP(C7,invullijst!$A$11:$M$177,6,FALSE)="","",VLOOKUP(C7,invullijst!$A$11:$M$177,6,FALSE))</f>
        <v>89</v>
      </c>
      <c r="H7" s="91" t="str">
        <f>IF(VLOOKUP($C7,invullijst!$A$11:$M$177,7,FALSE)="","",VLOOKUP($C7,invullijst!$A$11:$M$177,7,FALSE))</f>
        <v/>
      </c>
      <c r="I7" s="91">
        <f>IF(VLOOKUP($C7,invullijst!$A$11:$M$177,8,FALSE)="","",VLOOKUP($C7,invullijst!$A$11:$M$177,8,FALSE))</f>
        <v>90</v>
      </c>
      <c r="J7" s="91">
        <f>IF(VLOOKUP($C7,invullijst!$A$11:$M$177,9,FALSE)="","",VLOOKUP($C7,invullijst!$A$11:$M$177,9,FALSE))</f>
        <v>88</v>
      </c>
      <c r="K7" s="91">
        <f>IF(VLOOKUP($C7,invullijst!$A$11:$M$177,10,FALSE)="","",VLOOKUP($C7,invullijst!$A$11:$M$177,10,FALSE))</f>
        <v>90</v>
      </c>
      <c r="L7" s="92">
        <f t="shared" si="0"/>
        <v>357</v>
      </c>
      <c r="M7" s="91">
        <f>IF(VLOOKUP($C7,invullijst!$A$11:$M$177,11,FALSE)="","",VLOOKUP($C7,invullijst!$A$11:$M$177,11,FALSE))</f>
        <v>45</v>
      </c>
      <c r="N7" s="6"/>
    </row>
    <row r="8" spans="1:14" ht="18" customHeight="1" x14ac:dyDescent="0.2">
      <c r="A8" s="7"/>
      <c r="B8" s="63">
        <v>4</v>
      </c>
      <c r="C8" s="120">
        <v>305</v>
      </c>
      <c r="D8" s="119" t="str">
        <f>IF(VLOOKUP($C8,invullijst!$A$11:$M$177,4,FALSE)="","",VLOOKUP($C8,invullijst!$A$11:$M$177,4,FALSE))</f>
        <v>vr</v>
      </c>
      <c r="E8" s="74" t="str">
        <f>IF(VLOOKUP($C8,invullijst!$A$11:$M$177,2,FALSE)="","",VLOOKUP($C8,invullijst!$A$11:$M$177,2,FALSE))</f>
        <v>Johan Klerx</v>
      </c>
      <c r="F8" s="75" t="str">
        <f>IF(VLOOKUP($C8,invullijst!$A$11:$M$177,3,FALSE)="","",VLOOKUP($C8,invullijst!$A$11:$M$177,3,FALSE))</f>
        <v>Elshout</v>
      </c>
      <c r="G8" s="91">
        <f>IF(VLOOKUP(C8,invullijst!$A$11:$M$177,6,FALSE)="","",VLOOKUP(C8,invullijst!$A$11:$M$177,6,FALSE))</f>
        <v>84</v>
      </c>
      <c r="H8" s="91" t="str">
        <f>IF(VLOOKUP($C8,invullijst!$A$11:$M$177,7,FALSE)="","",VLOOKUP($C8,invullijst!$A$11:$M$177,7,FALSE))</f>
        <v/>
      </c>
      <c r="I8" s="91">
        <f>IF(VLOOKUP($C8,invullijst!$A$11:$M$177,8,FALSE)="","",VLOOKUP($C8,invullijst!$A$11:$M$177,8,FALSE))</f>
        <v>89</v>
      </c>
      <c r="J8" s="91">
        <f>IF(VLOOKUP($C8,invullijst!$A$11:$M$177,9,FALSE)="","",VLOOKUP($C8,invullijst!$A$11:$M$177,9,FALSE))</f>
        <v>84</v>
      </c>
      <c r="K8" s="91">
        <f>IF(VLOOKUP($C8,invullijst!$A$11:$M$177,10,FALSE)="","",VLOOKUP($C8,invullijst!$A$11:$M$177,10,FALSE))</f>
        <v>82</v>
      </c>
      <c r="L8" s="92">
        <f t="shared" si="0"/>
        <v>339</v>
      </c>
      <c r="M8" s="91">
        <f>IF(VLOOKUP($C8,invullijst!$A$11:$M$177,11,FALSE)="","",VLOOKUP($C8,invullijst!$A$11:$M$177,11,FALSE))</f>
        <v>43</v>
      </c>
      <c r="N8" s="8"/>
    </row>
    <row r="9" spans="1:14" ht="18" customHeight="1" x14ac:dyDescent="0.2">
      <c r="A9" s="7"/>
      <c r="B9" s="7">
        <v>5</v>
      </c>
      <c r="C9" s="120">
        <v>106</v>
      </c>
      <c r="D9" s="119" t="str">
        <f>IF(VLOOKUP($C9,invullijst!$A$11:$M$177,4,FALSE)="","",VLOOKUP($C9,invullijst!$A$11:$M$177,4,FALSE))</f>
        <v>vr</v>
      </c>
      <c r="E9" s="74" t="str">
        <f>IF(VLOOKUP($C9,invullijst!$A$11:$M$177,2,FALSE)="","",VLOOKUP($C9,invullijst!$A$11:$M$177,2,FALSE))</f>
        <v>René Pullens</v>
      </c>
      <c r="F9" s="75" t="str">
        <f>IF(VLOOKUP($C9,invullijst!$A$11:$M$177,3,FALSE)="","",VLOOKUP($C9,invullijst!$A$11:$M$177,3,FALSE))</f>
        <v>Baardwijk</v>
      </c>
      <c r="G9" s="91" t="str">
        <f>IF(VLOOKUP(C9,invullijst!$A$11:$M$177,6,FALSE)="","",VLOOKUP(C9,invullijst!$A$11:$M$177,6,FALSE))</f>
        <v/>
      </c>
      <c r="H9" s="91">
        <f>IF(VLOOKUP($C9,invullijst!$A$11:$M$177,7,FALSE)="","",VLOOKUP($C9,invullijst!$A$11:$M$177,7,FALSE))</f>
        <v>84</v>
      </c>
      <c r="I9" s="91">
        <f>IF(VLOOKUP($C9,invullijst!$A$11:$M$177,8,FALSE)="","",VLOOKUP($C9,invullijst!$A$11:$M$177,8,FALSE))</f>
        <v>84</v>
      </c>
      <c r="J9" s="91">
        <f>IF(VLOOKUP($C9,invullijst!$A$11:$M$177,9,FALSE)="","",VLOOKUP($C9,invullijst!$A$11:$M$177,9,FALSE))</f>
        <v>79</v>
      </c>
      <c r="K9" s="91">
        <f>IF(VLOOKUP($C9,invullijst!$A$11:$M$177,10,FALSE)="","",VLOOKUP($C9,invullijst!$A$11:$M$177,10,FALSE))</f>
        <v>88</v>
      </c>
      <c r="L9" s="92">
        <f t="shared" si="0"/>
        <v>335</v>
      </c>
      <c r="M9" s="137">
        <f>IF(VLOOKUP($C9,invullijst!$A$11:$M$177,11,FALSE)="","",VLOOKUP($C9,invullijst!$A$11:$M$177,11,FALSE))</f>
        <v>44</v>
      </c>
      <c r="N9" s="9"/>
    </row>
    <row r="10" spans="1:14" ht="18" customHeight="1" x14ac:dyDescent="0.2">
      <c r="A10" s="7"/>
      <c r="B10" s="7">
        <v>6</v>
      </c>
      <c r="C10" s="120">
        <v>410</v>
      </c>
      <c r="D10" s="119" t="str">
        <f>IF(VLOOKUP($C10,invullijst!$A$11:$M$177,4,FALSE)="","",VLOOKUP($C10,invullijst!$A$11:$M$177,4,FALSE))</f>
        <v>vr</v>
      </c>
      <c r="E10" s="74" t="str">
        <f>IF(VLOOKUP($C10,invullijst!$A$11:$M$177,2,FALSE)="","",VLOOKUP($C10,invullijst!$A$11:$M$177,2,FALSE))</f>
        <v>Tonnie Koks</v>
      </c>
      <c r="F10" s="75" t="str">
        <f>IF(VLOOKUP($C10,invullijst!$A$11:$M$177,3,FALSE)="","",VLOOKUP($C10,invullijst!$A$11:$M$177,3,FALSE))</f>
        <v>Haarsteeg</v>
      </c>
      <c r="G10" s="91">
        <f>IF(VLOOKUP(C10,invullijst!$A$11:$M$177,6,FALSE)="","",VLOOKUP(C10,invullijst!$A$11:$M$177,6,FALSE))</f>
        <v>85</v>
      </c>
      <c r="H10" s="91">
        <f>IF(VLOOKUP($C10,invullijst!$A$11:$M$177,7,FALSE)="","",VLOOKUP($C10,invullijst!$A$11:$M$177,7,FALSE))</f>
        <v>84</v>
      </c>
      <c r="I10" s="91" t="str">
        <f>IF(VLOOKUP($C10,invullijst!$A$11:$M$177,8,FALSE)="","",VLOOKUP($C10,invullijst!$A$11:$M$177,8,FALSE))</f>
        <v/>
      </c>
      <c r="J10" s="91">
        <f>IF(VLOOKUP($C10,invullijst!$A$11:$M$177,9,FALSE)="","",VLOOKUP($C10,invullijst!$A$11:$M$177,9,FALSE))</f>
        <v>82</v>
      </c>
      <c r="K10" s="91">
        <f>IF(VLOOKUP($C10,invullijst!$A$11:$M$177,10,FALSE)="","",VLOOKUP($C10,invullijst!$A$11:$M$177,10,FALSE))</f>
        <v>84</v>
      </c>
      <c r="L10" s="92">
        <f t="shared" si="0"/>
        <v>335</v>
      </c>
      <c r="M10" s="137">
        <f>IF(VLOOKUP($C10,invullijst!$A$11:$M$177,11,FALSE)="","",VLOOKUP($C10,invullijst!$A$11:$M$177,11,FALSE))</f>
        <v>43</v>
      </c>
      <c r="N10" s="9"/>
    </row>
    <row r="11" spans="1:14" ht="18" customHeight="1" x14ac:dyDescent="0.2">
      <c r="A11" s="7"/>
      <c r="B11" s="63">
        <v>7</v>
      </c>
      <c r="C11" s="120">
        <v>501</v>
      </c>
      <c r="D11" s="119" t="str">
        <f>IF(VLOOKUP($C11,invullijst!$A$11:$M$177,4,FALSE)="","",VLOOKUP($C11,invullijst!$A$11:$M$177,4,FALSE))</f>
        <v>vr</v>
      </c>
      <c r="E11" s="74" t="str">
        <f>IF(VLOOKUP($C11,invullijst!$A$11:$M$177,2,FALSE)="","",VLOOKUP($C11,invullijst!$A$11:$M$177,2,FALSE))</f>
        <v>Annette Vos</v>
      </c>
      <c r="F11" s="75" t="str">
        <f>IF(VLOOKUP($C11,invullijst!$A$11:$M$177,3,FALSE)="","",VLOOKUP($C11,invullijst!$A$11:$M$177,3,FALSE))</f>
        <v>Kaatsheuvel</v>
      </c>
      <c r="G11" s="91">
        <f>IF(VLOOKUP(C11,invullijst!$A$11:$M$177,6,FALSE)="","",VLOOKUP(C11,invullijst!$A$11:$M$177,6,FALSE))</f>
        <v>80</v>
      </c>
      <c r="H11" s="91">
        <f>IF(VLOOKUP($C11,invullijst!$A$11:$M$177,7,FALSE)="","",VLOOKUP($C11,invullijst!$A$11:$M$177,7,FALSE))</f>
        <v>89</v>
      </c>
      <c r="I11" s="91">
        <f>IF(VLOOKUP($C11,invullijst!$A$11:$M$177,8,FALSE)="","",VLOOKUP($C11,invullijst!$A$11:$M$177,8,FALSE))</f>
        <v>83</v>
      </c>
      <c r="J11" s="91" t="str">
        <f>IF(VLOOKUP($C11,invullijst!$A$11:$M$177,9,FALSE)="","",VLOOKUP($C11,invullijst!$A$11:$M$177,9,FALSE))</f>
        <v/>
      </c>
      <c r="K11" s="91">
        <f>IF(VLOOKUP($C11,invullijst!$A$11:$M$177,10,FALSE)="","",VLOOKUP($C11,invullijst!$A$11:$M$177,10,FALSE))</f>
        <v>83</v>
      </c>
      <c r="L11" s="92">
        <f t="shared" si="0"/>
        <v>335</v>
      </c>
      <c r="M11" s="137">
        <f>IF(VLOOKUP($C11,invullijst!$A$11:$M$177,11,FALSE)="","",VLOOKUP($C11,invullijst!$A$11:$M$177,11,FALSE))</f>
        <v>40</v>
      </c>
      <c r="N11" s="8"/>
    </row>
    <row r="12" spans="1:14" ht="18" customHeight="1" x14ac:dyDescent="0.2">
      <c r="A12" s="7"/>
      <c r="B12" s="7">
        <v>8</v>
      </c>
      <c r="C12" s="120">
        <v>405</v>
      </c>
      <c r="D12" s="119" t="str">
        <f>IF(VLOOKUP($C12,invullijst!$A$11:$M$177,4,FALSE)="","",VLOOKUP($C12,invullijst!$A$11:$M$177,4,FALSE))</f>
        <v>vr</v>
      </c>
      <c r="E12" s="74" t="str">
        <f>IF(VLOOKUP($C12,invullijst!$A$11:$M$177,2,FALSE)="","",VLOOKUP($C12,invullijst!$A$11:$M$177,2,FALSE))</f>
        <v>Jan de Vaan</v>
      </c>
      <c r="F12" s="75" t="str">
        <f>IF(VLOOKUP($C12,invullijst!$A$11:$M$177,3,FALSE)="","",VLOOKUP($C12,invullijst!$A$11:$M$177,3,FALSE))</f>
        <v>Haarsteeg</v>
      </c>
      <c r="G12" s="91">
        <f>IF(VLOOKUP(C12,invullijst!$A$11:$M$177,6,FALSE)="","",VLOOKUP(C12,invullijst!$A$11:$M$177,6,FALSE))</f>
        <v>86</v>
      </c>
      <c r="H12" s="91">
        <f>IF(VLOOKUP($C12,invullijst!$A$11:$M$177,7,FALSE)="","",VLOOKUP($C12,invullijst!$A$11:$M$177,7,FALSE))</f>
        <v>85</v>
      </c>
      <c r="I12" s="91" t="str">
        <f>IF(VLOOKUP($C12,invullijst!$A$11:$M$177,8,FALSE)="","",VLOOKUP($C12,invullijst!$A$11:$M$177,8,FALSE))</f>
        <v/>
      </c>
      <c r="J12" s="91">
        <f>IF(VLOOKUP($C12,invullijst!$A$11:$M$177,9,FALSE)="","",VLOOKUP($C12,invullijst!$A$11:$M$177,9,FALSE))</f>
        <v>81</v>
      </c>
      <c r="K12" s="91">
        <f>IF(VLOOKUP($C12,invullijst!$A$11:$M$177,10,FALSE)="","",VLOOKUP($C12,invullijst!$A$11:$M$177,10,FALSE))</f>
        <v>83</v>
      </c>
      <c r="L12" s="92">
        <f t="shared" si="0"/>
        <v>335</v>
      </c>
      <c r="M12" s="137">
        <f>IF(VLOOKUP($C12,invullijst!$A$11:$M$177,11,FALSE)="","",VLOOKUP($C12,invullijst!$A$11:$M$177,11,FALSE))</f>
        <v>38</v>
      </c>
      <c r="N12" s="8"/>
    </row>
    <row r="13" spans="1:14" ht="18" customHeight="1" x14ac:dyDescent="0.2">
      <c r="A13" s="7"/>
      <c r="B13" s="7">
        <v>9</v>
      </c>
      <c r="C13" s="120">
        <v>206</v>
      </c>
      <c r="D13" s="119" t="str">
        <f>IF(VLOOKUP($C13,invullijst!$A$11:$M$177,4,FALSE)="","",VLOOKUP($C13,invullijst!$A$11:$M$177,4,FALSE))</f>
        <v>vr</v>
      </c>
      <c r="E13" s="74" t="str">
        <f>IF(VLOOKUP($C13,invullijst!$A$11:$M$177,2,FALSE)="","",VLOOKUP($C13,invullijst!$A$11:$M$177,2,FALSE))</f>
        <v>Kees van Hulten</v>
      </c>
      <c r="F13" s="75" t="str">
        <f>IF(VLOOKUP($C13,invullijst!$A$11:$M$177,3,FALSE)="","",VLOOKUP($C13,invullijst!$A$11:$M$177,3,FALSE))</f>
        <v>Besoijen</v>
      </c>
      <c r="G13" s="91">
        <f>IF(VLOOKUP(C13,invullijst!$A$11:$M$177,6,FALSE)="","",VLOOKUP(C13,invullijst!$A$11:$M$177,6,FALSE))</f>
        <v>86</v>
      </c>
      <c r="H13" s="91">
        <f>IF(VLOOKUP($C13,invullijst!$A$11:$M$177,7,FALSE)="","",VLOOKUP($C13,invullijst!$A$11:$M$177,7,FALSE))</f>
        <v>85</v>
      </c>
      <c r="I13" s="91">
        <f>IF(VLOOKUP($C13,invullijst!$A$11:$M$177,8,FALSE)="","",VLOOKUP($C13,invullijst!$A$11:$M$177,8,FALSE))</f>
        <v>78</v>
      </c>
      <c r="J13" s="91">
        <f>IF(VLOOKUP($C13,invullijst!$A$11:$M$177,9,FALSE)="","",VLOOKUP($C13,invullijst!$A$11:$M$177,9,FALSE))</f>
        <v>85</v>
      </c>
      <c r="K13" s="91" t="str">
        <f>IF(VLOOKUP($C13,invullijst!$A$11:$M$177,10,FALSE)="","",VLOOKUP($C13,invullijst!$A$11:$M$177,10,FALSE))</f>
        <v/>
      </c>
      <c r="L13" s="92">
        <f t="shared" si="0"/>
        <v>334</v>
      </c>
      <c r="M13" s="91">
        <f>IF(VLOOKUP($C13,invullijst!$A$11:$M$177,11,FALSE)="","",VLOOKUP($C13,invullijst!$A$11:$M$177,11,FALSE))</f>
        <v>38</v>
      </c>
      <c r="N13" s="8"/>
    </row>
    <row r="14" spans="1:14" ht="18" customHeight="1" x14ac:dyDescent="0.2">
      <c r="A14" s="7"/>
      <c r="B14" s="63">
        <v>10</v>
      </c>
      <c r="C14" s="120">
        <v>105</v>
      </c>
      <c r="D14" s="119" t="str">
        <f>IF(VLOOKUP($C14,invullijst!$A$11:$M$177,4,FALSE)="","",VLOOKUP($C14,invullijst!$A$11:$M$177,4,FALSE))</f>
        <v>vr</v>
      </c>
      <c r="E14" s="74" t="str">
        <f>IF(VLOOKUP($C14,invullijst!$A$11:$M$177,2,FALSE)="","",VLOOKUP($C14,invullijst!$A$11:$M$177,2,FALSE))</f>
        <v>René Klijn</v>
      </c>
      <c r="F14" s="75" t="str">
        <f>IF(VLOOKUP($C14,invullijst!$A$11:$M$177,3,FALSE)="","",VLOOKUP($C14,invullijst!$A$11:$M$177,3,FALSE))</f>
        <v>Baardwijk</v>
      </c>
      <c r="G14" s="91" t="str">
        <f>IF(VLOOKUP(C14,invullijst!$A$11:$M$177,6,FALSE)="","",VLOOKUP(C14,invullijst!$A$11:$M$177,6,FALSE))</f>
        <v/>
      </c>
      <c r="H14" s="91">
        <f>IF(VLOOKUP($C14,invullijst!$A$11:$M$177,7,FALSE)="","",VLOOKUP($C14,invullijst!$A$11:$M$177,7,FALSE))</f>
        <v>83</v>
      </c>
      <c r="I14" s="91">
        <f>IF(VLOOKUP($C14,invullijst!$A$11:$M$177,8,FALSE)="","",VLOOKUP($C14,invullijst!$A$11:$M$177,8,FALSE))</f>
        <v>81</v>
      </c>
      <c r="J14" s="91">
        <f>IF(VLOOKUP($C14,invullijst!$A$11:$M$177,9,FALSE)="","",VLOOKUP($C14,invullijst!$A$11:$M$177,9,FALSE))</f>
        <v>83</v>
      </c>
      <c r="K14" s="91">
        <f>IF(VLOOKUP($C14,invullijst!$A$11:$M$177,10,FALSE)="","",VLOOKUP($C14,invullijst!$A$11:$M$177,10,FALSE))</f>
        <v>84</v>
      </c>
      <c r="L14" s="92">
        <f t="shared" si="0"/>
        <v>331</v>
      </c>
      <c r="M14" s="91">
        <f>IF(VLOOKUP($C14,invullijst!$A$11:$M$177,11,FALSE)="","",VLOOKUP($C14,invullijst!$A$11:$M$177,11,FALSE))</f>
        <v>42</v>
      </c>
      <c r="N14" s="8"/>
    </row>
    <row r="15" spans="1:14" ht="18" customHeight="1" x14ac:dyDescent="0.2">
      <c r="A15" s="7"/>
      <c r="B15" s="63">
        <v>11</v>
      </c>
      <c r="C15" s="120">
        <v>408</v>
      </c>
      <c r="D15" s="119" t="str">
        <f>IF(VLOOKUP($C15,invullijst!$A$11:$M$177,4,FALSE)="","",VLOOKUP($C15,invullijst!$A$11:$M$177,4,FALSE))</f>
        <v>vr</v>
      </c>
      <c r="E15" s="74" t="str">
        <f>IF(VLOOKUP($C15,invullijst!$A$11:$M$177,2,FALSE)="","",VLOOKUP($C15,invullijst!$A$11:$M$177,2,FALSE))</f>
        <v>Rudy van Falier</v>
      </c>
      <c r="F15" s="75" t="str">
        <f>IF(VLOOKUP($C15,invullijst!$A$11:$M$177,3,FALSE)="","",VLOOKUP($C15,invullijst!$A$11:$M$177,3,FALSE))</f>
        <v>Haarsteeg</v>
      </c>
      <c r="G15" s="91">
        <f>IF(VLOOKUP(C15,invullijst!$A$11:$M$177,6,FALSE)="","",VLOOKUP(C15,invullijst!$A$11:$M$177,6,FALSE))</f>
        <v>86</v>
      </c>
      <c r="H15" s="91">
        <f>IF(VLOOKUP($C15,invullijst!$A$11:$M$177,7,FALSE)="","",VLOOKUP($C15,invullijst!$A$11:$M$177,7,FALSE))</f>
        <v>79</v>
      </c>
      <c r="I15" s="91" t="str">
        <f>IF(VLOOKUP($C15,invullijst!$A$11:$M$177,8,FALSE)="","",VLOOKUP($C15,invullijst!$A$11:$M$177,8,FALSE))</f>
        <v/>
      </c>
      <c r="J15" s="91">
        <f>IF(VLOOKUP($C15,invullijst!$A$11:$M$177,9,FALSE)="","",VLOOKUP($C15,invullijst!$A$11:$M$177,9,FALSE))</f>
        <v>80</v>
      </c>
      <c r="K15" s="91">
        <f>IF(VLOOKUP($C15,invullijst!$A$11:$M$177,10,FALSE)="","",VLOOKUP($C15,invullijst!$A$11:$M$177,10,FALSE))</f>
        <v>85</v>
      </c>
      <c r="L15" s="92">
        <f t="shared" si="0"/>
        <v>330</v>
      </c>
      <c r="M15" s="139">
        <f>IF(VLOOKUP($C15,invullijst!$A$11:$M$177,11,FALSE)="","",VLOOKUP($C15,invullijst!$A$11:$M$177,11,FALSE))</f>
        <v>43</v>
      </c>
      <c r="N15" s="8"/>
    </row>
    <row r="16" spans="1:14" ht="18" customHeight="1" x14ac:dyDescent="0.2">
      <c r="A16" s="7"/>
      <c r="B16" s="63">
        <v>12</v>
      </c>
      <c r="C16" s="120">
        <v>406</v>
      </c>
      <c r="D16" s="119" t="str">
        <f>IF(VLOOKUP($C16,invullijst!$A$11:$M$177,4,FALSE)="","",VLOOKUP($C16,invullijst!$A$11:$M$177,4,FALSE))</f>
        <v>vr</v>
      </c>
      <c r="E16" s="74" t="str">
        <f>IF(VLOOKUP($C16,invullijst!$A$11:$M$177,2,FALSE)="","",VLOOKUP($C16,invullijst!$A$11:$M$177,2,FALSE))</f>
        <v>Jeroen van Oss</v>
      </c>
      <c r="F16" s="75" t="str">
        <f>IF(VLOOKUP($C16,invullijst!$A$11:$M$177,3,FALSE)="","",VLOOKUP($C16,invullijst!$A$11:$M$177,3,FALSE))</f>
        <v>Haarsteeg</v>
      </c>
      <c r="G16" s="91">
        <f>IF(VLOOKUP(C16,invullijst!$A$11:$M$177,6,FALSE)="","",VLOOKUP(C16,invullijst!$A$11:$M$177,6,FALSE))</f>
        <v>82</v>
      </c>
      <c r="H16" s="91">
        <f>IF(VLOOKUP($C16,invullijst!$A$11:$M$177,7,FALSE)="","",VLOOKUP($C16,invullijst!$A$11:$M$177,7,FALSE))</f>
        <v>82</v>
      </c>
      <c r="I16" s="91" t="str">
        <f>IF(VLOOKUP($C16,invullijst!$A$11:$M$177,8,FALSE)="","",VLOOKUP($C16,invullijst!$A$11:$M$177,8,FALSE))</f>
        <v/>
      </c>
      <c r="J16" s="91">
        <f>IF(VLOOKUP($C16,invullijst!$A$11:$M$177,9,FALSE)="","",VLOOKUP($C16,invullijst!$A$11:$M$177,9,FALSE))</f>
        <v>83</v>
      </c>
      <c r="K16" s="91">
        <f>IF(VLOOKUP($C16,invullijst!$A$11:$M$177,10,FALSE)="","",VLOOKUP($C16,invullijst!$A$11:$M$177,10,FALSE))</f>
        <v>83</v>
      </c>
      <c r="L16" s="92">
        <f t="shared" si="0"/>
        <v>330</v>
      </c>
      <c r="M16" s="139">
        <f>IF(VLOOKUP($C16,invullijst!$A$11:$M$177,11,FALSE)="","",VLOOKUP($C16,invullijst!$A$11:$M$177,11,FALSE))</f>
        <v>40</v>
      </c>
      <c r="N16" s="8"/>
    </row>
    <row r="17" spans="1:14" ht="18" customHeight="1" x14ac:dyDescent="0.2">
      <c r="A17" s="7"/>
      <c r="B17" s="63">
        <v>13</v>
      </c>
      <c r="C17" s="120">
        <v>407</v>
      </c>
      <c r="D17" s="119" t="str">
        <f>IF(VLOOKUP($C17,invullijst!$A$11:$M$177,4,FALSE)="","",VLOOKUP($C17,invullijst!$A$11:$M$177,4,FALSE))</f>
        <v>vr</v>
      </c>
      <c r="E17" s="74" t="str">
        <f>IF(VLOOKUP($C17,invullijst!$A$11:$M$177,2,FALSE)="","",VLOOKUP($C17,invullijst!$A$11:$M$177,2,FALSE))</f>
        <v>Justin van Son</v>
      </c>
      <c r="F17" s="75" t="str">
        <f>IF(VLOOKUP($C17,invullijst!$A$11:$M$177,3,FALSE)="","",VLOOKUP($C17,invullijst!$A$11:$M$177,3,FALSE))</f>
        <v>Haarsteeg</v>
      </c>
      <c r="G17" s="91">
        <f>IF(VLOOKUP(C17,invullijst!$A$11:$M$177,6,FALSE)="","",VLOOKUP(C17,invullijst!$A$11:$M$177,6,FALSE))</f>
        <v>84</v>
      </c>
      <c r="H17" s="91">
        <f>IF(VLOOKUP($C17,invullijst!$A$11:$M$177,7,FALSE)="","",VLOOKUP($C17,invullijst!$A$11:$M$177,7,FALSE))</f>
        <v>85</v>
      </c>
      <c r="I17" s="91" t="str">
        <f>IF(VLOOKUP($C17,invullijst!$A$11:$M$177,8,FALSE)="","",VLOOKUP($C17,invullijst!$A$11:$M$177,8,FALSE))</f>
        <v/>
      </c>
      <c r="J17" s="91">
        <f>IF(VLOOKUP($C17,invullijst!$A$11:$M$177,9,FALSE)="","",VLOOKUP($C17,invullijst!$A$11:$M$177,9,FALSE))</f>
        <v>79</v>
      </c>
      <c r="K17" s="91">
        <f>IF(VLOOKUP($C17,invullijst!$A$11:$M$177,10,FALSE)="","",VLOOKUP($C17,invullijst!$A$11:$M$177,10,FALSE))</f>
        <v>80</v>
      </c>
      <c r="L17" s="92">
        <f t="shared" si="0"/>
        <v>328</v>
      </c>
      <c r="M17" s="138">
        <f>IF(VLOOKUP($C17,invullijst!$A$11:$M$177,11,FALSE)="","",VLOOKUP($C17,invullijst!$A$11:$M$177,11,FALSE))</f>
        <v>39</v>
      </c>
      <c r="N17" s="8"/>
    </row>
    <row r="18" spans="1:14" ht="18" customHeight="1" x14ac:dyDescent="0.2">
      <c r="A18" s="7"/>
      <c r="B18" s="63">
        <v>14</v>
      </c>
      <c r="C18" s="120">
        <v>203</v>
      </c>
      <c r="D18" s="119" t="str">
        <f>IF(VLOOKUP($C18,invullijst!$A$11:$M$177,4,FALSE)="","",VLOOKUP($C18,invullijst!$A$11:$M$177,4,FALSE))</f>
        <v>vr</v>
      </c>
      <c r="E18" s="74" t="str">
        <f>IF(VLOOKUP($C18,invullijst!$A$11:$M$177,2,FALSE)="","",VLOOKUP($C18,invullijst!$A$11:$M$177,2,FALSE))</f>
        <v>Frank van den Houdt</v>
      </c>
      <c r="F18" s="75" t="str">
        <f>IF(VLOOKUP($C18,invullijst!$A$11:$M$177,3,FALSE)="","",VLOOKUP($C18,invullijst!$A$11:$M$177,3,FALSE))</f>
        <v>Besoijen</v>
      </c>
      <c r="G18" s="91">
        <f>IF(VLOOKUP(C18,invullijst!$A$11:$M$177,6,FALSE)="","",VLOOKUP(C18,invullijst!$A$11:$M$177,6,FALSE))</f>
        <v>80</v>
      </c>
      <c r="H18" s="91">
        <f>IF(VLOOKUP($C18,invullijst!$A$11:$M$177,7,FALSE)="","",VLOOKUP($C18,invullijst!$A$11:$M$177,7,FALSE))</f>
        <v>82</v>
      </c>
      <c r="I18" s="91">
        <f>IF(VLOOKUP($C18,invullijst!$A$11:$M$177,8,FALSE)="","",VLOOKUP($C18,invullijst!$A$11:$M$177,8,FALSE))</f>
        <v>81</v>
      </c>
      <c r="J18" s="91">
        <f>IF(VLOOKUP($C18,invullijst!$A$11:$M$177,9,FALSE)="","",VLOOKUP($C18,invullijst!$A$11:$M$177,9,FALSE))</f>
        <v>85</v>
      </c>
      <c r="K18" s="91" t="str">
        <f>IF(VLOOKUP($C18,invullijst!$A$11:$M$177,10,FALSE)="","",VLOOKUP($C18,invullijst!$A$11:$M$177,10,FALSE))</f>
        <v/>
      </c>
      <c r="L18" s="92">
        <f t="shared" si="0"/>
        <v>328</v>
      </c>
      <c r="M18" s="138">
        <f>IF(VLOOKUP($C18,invullijst!$A$11:$M$177,11,FALSE)="","",VLOOKUP($C18,invullijst!$A$11:$M$177,11,FALSE))</f>
        <v>36</v>
      </c>
      <c r="N18" s="8"/>
    </row>
    <row r="19" spans="1:14" ht="18" customHeight="1" x14ac:dyDescent="0.2">
      <c r="A19" s="7"/>
      <c r="B19" s="63">
        <v>15</v>
      </c>
      <c r="C19" s="120">
        <v>204</v>
      </c>
      <c r="D19" s="119" t="str">
        <f>IF(VLOOKUP($C19,invullijst!$A$11:$M$177,4,FALSE)="","",VLOOKUP($C19,invullijst!$A$11:$M$177,4,FALSE))</f>
        <v>vr</v>
      </c>
      <c r="E19" s="74" t="str">
        <f>IF(VLOOKUP($C19,invullijst!$A$11:$M$177,2,FALSE)="","",VLOOKUP($C19,invullijst!$A$11:$M$177,2,FALSE))</f>
        <v>Harry de Louw</v>
      </c>
      <c r="F19" s="75" t="str">
        <f>IF(VLOOKUP($C19,invullijst!$A$11:$M$177,3,FALSE)="","",VLOOKUP($C19,invullijst!$A$11:$M$177,3,FALSE))</f>
        <v>Besoijen</v>
      </c>
      <c r="G19" s="91">
        <f>IF(VLOOKUP(C19,invullijst!$A$11:$M$177,6,FALSE)="","",VLOOKUP(C19,invullijst!$A$11:$M$177,6,FALSE))</f>
        <v>80</v>
      </c>
      <c r="H19" s="91">
        <f>IF(VLOOKUP($C19,invullijst!$A$11:$M$177,7,FALSE)="","",VLOOKUP($C19,invullijst!$A$11:$M$177,7,FALSE))</f>
        <v>81</v>
      </c>
      <c r="I19" s="91">
        <f>IF(VLOOKUP($C19,invullijst!$A$11:$M$177,8,FALSE)="","",VLOOKUP($C19,invullijst!$A$11:$M$177,8,FALSE))</f>
        <v>85</v>
      </c>
      <c r="J19" s="91">
        <f>IF(VLOOKUP($C19,invullijst!$A$11:$M$177,9,FALSE)="","",VLOOKUP($C19,invullijst!$A$11:$M$177,9,FALSE))</f>
        <v>80</v>
      </c>
      <c r="K19" s="91" t="str">
        <f>IF(VLOOKUP($C19,invullijst!$A$11:$M$177,10,FALSE)="","",VLOOKUP($C19,invullijst!$A$11:$M$177,10,FALSE))</f>
        <v/>
      </c>
      <c r="L19" s="92">
        <f t="shared" si="0"/>
        <v>326</v>
      </c>
      <c r="M19" s="91">
        <f>IF(VLOOKUP($C19,invullijst!$A$11:$M$177,11,FALSE)="","",VLOOKUP($C19,invullijst!$A$11:$M$177,11,FALSE))</f>
        <v>35</v>
      </c>
      <c r="N19" s="8"/>
    </row>
    <row r="20" spans="1:14" ht="18" customHeight="1" x14ac:dyDescent="0.2">
      <c r="A20" s="7"/>
      <c r="B20" s="63">
        <v>16</v>
      </c>
      <c r="C20" s="120">
        <v>209</v>
      </c>
      <c r="D20" s="119" t="str">
        <f>IF(VLOOKUP($C20,invullijst!$A$11:$M$177,4,FALSE)="","",VLOOKUP($C20,invullijst!$A$11:$M$177,4,FALSE))</f>
        <v>vr</v>
      </c>
      <c r="E20" s="74" t="str">
        <f>IF(VLOOKUP($C20,invullijst!$A$11:$M$177,2,FALSE)="","",VLOOKUP($C20,invullijst!$A$11:$M$177,2,FALSE))</f>
        <v>René van Kuijk</v>
      </c>
      <c r="F20" s="75" t="str">
        <f>IF(VLOOKUP($C20,invullijst!$A$11:$M$177,3,FALSE)="","",VLOOKUP($C20,invullijst!$A$11:$M$177,3,FALSE))</f>
        <v>Besoijen</v>
      </c>
      <c r="G20" s="91">
        <f>IF(VLOOKUP(C20,invullijst!$A$11:$M$177,6,FALSE)="","",VLOOKUP(C20,invullijst!$A$11:$M$177,6,FALSE))</f>
        <v>76</v>
      </c>
      <c r="H20" s="91">
        <f>IF(VLOOKUP($C20,invullijst!$A$11:$M$177,7,FALSE)="","",VLOOKUP($C20,invullijst!$A$11:$M$177,7,FALSE))</f>
        <v>80</v>
      </c>
      <c r="I20" s="91">
        <f>IF(VLOOKUP($C20,invullijst!$A$11:$M$177,8,FALSE)="","",VLOOKUP($C20,invullijst!$A$11:$M$177,8,FALSE))</f>
        <v>87</v>
      </c>
      <c r="J20" s="91">
        <f>IF(VLOOKUP($C20,invullijst!$A$11:$M$177,9,FALSE)="","",VLOOKUP($C20,invullijst!$A$11:$M$177,9,FALSE))</f>
        <v>82</v>
      </c>
      <c r="K20" s="91" t="str">
        <f>IF(VLOOKUP($C20,invullijst!$A$11:$M$177,10,FALSE)="","",VLOOKUP($C20,invullijst!$A$11:$M$177,10,FALSE))</f>
        <v/>
      </c>
      <c r="L20" s="92">
        <f t="shared" si="0"/>
        <v>325</v>
      </c>
      <c r="M20" s="91">
        <f>IF(VLOOKUP($C20,invullijst!$A$11:$M$177,11,FALSE)="","",VLOOKUP($C20,invullijst!$A$11:$M$177,11,FALSE))</f>
        <v>42</v>
      </c>
      <c r="N20" s="8"/>
    </row>
    <row r="21" spans="1:14" ht="18" customHeight="1" x14ac:dyDescent="0.2">
      <c r="A21" s="7"/>
      <c r="B21" s="63">
        <v>17</v>
      </c>
      <c r="C21" s="120">
        <v>205</v>
      </c>
      <c r="D21" s="119" t="str">
        <f>IF(VLOOKUP($C21,invullijst!$A$11:$M$177,4,FALSE)="","",VLOOKUP($C21,invullijst!$A$11:$M$177,4,FALSE))</f>
        <v>vr</v>
      </c>
      <c r="E21" s="74" t="str">
        <f>IF(VLOOKUP($C21,invullijst!$A$11:$M$177,2,FALSE)="","",VLOOKUP($C21,invullijst!$A$11:$M$177,2,FALSE))</f>
        <v>Jos v/d Snepscheut</v>
      </c>
      <c r="F21" s="75" t="str">
        <f>IF(VLOOKUP($C21,invullijst!$A$11:$M$177,3,FALSE)="","",VLOOKUP($C21,invullijst!$A$11:$M$177,3,FALSE))</f>
        <v>Besoijen</v>
      </c>
      <c r="G21" s="91">
        <f>IF(VLOOKUP(C21,invullijst!$A$11:$M$177,6,FALSE)="","",VLOOKUP(C21,invullijst!$A$11:$M$177,6,FALSE))</f>
        <v>79</v>
      </c>
      <c r="H21" s="91">
        <f>IF(VLOOKUP($C21,invullijst!$A$11:$M$177,7,FALSE)="","",VLOOKUP($C21,invullijst!$A$11:$M$177,7,FALSE))</f>
        <v>83</v>
      </c>
      <c r="I21" s="91">
        <f>IF(VLOOKUP($C21,invullijst!$A$11:$M$177,8,FALSE)="","",VLOOKUP($C21,invullijst!$A$11:$M$177,8,FALSE))</f>
        <v>79</v>
      </c>
      <c r="J21" s="91">
        <f>IF(VLOOKUP($C21,invullijst!$A$11:$M$177,9,FALSE)="","",VLOOKUP($C21,invullijst!$A$11:$M$177,9,FALSE))</f>
        <v>82</v>
      </c>
      <c r="K21" s="91" t="str">
        <f>IF(VLOOKUP($C21,invullijst!$A$11:$M$177,10,FALSE)="","",VLOOKUP($C21,invullijst!$A$11:$M$177,10,FALSE))</f>
        <v/>
      </c>
      <c r="L21" s="92">
        <f t="shared" si="0"/>
        <v>323</v>
      </c>
      <c r="M21" s="91">
        <f>IF(VLOOKUP($C21,invullijst!$A$11:$M$177,11,FALSE)="","",VLOOKUP($C21,invullijst!$A$11:$M$177,11,FALSE))</f>
        <v>40</v>
      </c>
      <c r="N21" s="8"/>
    </row>
    <row r="22" spans="1:14" ht="18" customHeight="1" x14ac:dyDescent="0.2">
      <c r="A22" s="7"/>
      <c r="B22" s="63">
        <v>18</v>
      </c>
      <c r="C22" s="120">
        <v>508</v>
      </c>
      <c r="D22" s="119" t="str">
        <f>IF(VLOOKUP($C22,invullijst!$A$11:$M$177,4,FALSE)="","",VLOOKUP($C22,invullijst!$A$11:$M$177,4,FALSE))</f>
        <v>vr</v>
      </c>
      <c r="E22" s="74" t="str">
        <f>IF(VLOOKUP($C22,invullijst!$A$11:$M$177,2,FALSE)="","",VLOOKUP($C22,invullijst!$A$11:$M$177,2,FALSE))</f>
        <v>Rowan Dobbelsteen</v>
      </c>
      <c r="F22" s="75" t="str">
        <f>IF(VLOOKUP($C22,invullijst!$A$11:$M$177,3,FALSE)="","",VLOOKUP($C22,invullijst!$A$11:$M$177,3,FALSE))</f>
        <v>Kaatsheuvel</v>
      </c>
      <c r="G22" s="91">
        <f>IF(VLOOKUP(C22,invullijst!$A$11:$M$177,6,FALSE)="","",VLOOKUP(C22,invullijst!$A$11:$M$177,6,FALSE))</f>
        <v>80</v>
      </c>
      <c r="H22" s="91">
        <f>IF(VLOOKUP($C22,invullijst!$A$11:$M$177,7,FALSE)="","",VLOOKUP($C22,invullijst!$A$11:$M$177,7,FALSE))</f>
        <v>79</v>
      </c>
      <c r="I22" s="91">
        <f>IF(VLOOKUP($C22,invullijst!$A$11:$M$177,8,FALSE)="","",VLOOKUP($C22,invullijst!$A$11:$M$177,8,FALSE))</f>
        <v>83</v>
      </c>
      <c r="J22" s="91" t="str">
        <f>IF(VLOOKUP($C22,invullijst!$A$11:$M$177,9,FALSE)="","",VLOOKUP($C22,invullijst!$A$11:$M$177,9,FALSE))</f>
        <v/>
      </c>
      <c r="K22" s="91">
        <f>IF(VLOOKUP($C22,invullijst!$A$11:$M$177,10,FALSE)="","",VLOOKUP($C22,invullijst!$A$11:$M$177,10,FALSE))</f>
        <v>80</v>
      </c>
      <c r="L22" s="92">
        <f t="shared" si="0"/>
        <v>322</v>
      </c>
      <c r="M22" s="140">
        <f>IF(VLOOKUP($C22,invullijst!$A$11:$M$177,11,FALSE)="","",VLOOKUP($C22,invullijst!$A$11:$M$177,11,FALSE))</f>
        <v>39</v>
      </c>
      <c r="N22" s="8"/>
    </row>
    <row r="23" spans="1:14" ht="18" customHeight="1" x14ac:dyDescent="0.2">
      <c r="A23" s="7" t="s">
        <v>142</v>
      </c>
      <c r="B23" s="63">
        <v>1</v>
      </c>
      <c r="C23" s="120">
        <v>215</v>
      </c>
      <c r="D23" s="119" t="str">
        <f>IF(VLOOKUP($C23,invullijst!$A$11:$M$177,4,FALSE)="","",VLOOKUP($C23,invullijst!$A$11:$M$177,4,FALSE))</f>
        <v>vr</v>
      </c>
      <c r="E23" s="74" t="str">
        <f>IF(VLOOKUP($C23,invullijst!$A$11:$M$177,2,FALSE)="","",VLOOKUP($C23,invullijst!$A$11:$M$177,2,FALSE))</f>
        <v>Pieter Laghuwitz</v>
      </c>
      <c r="F23" s="75" t="str">
        <f>IF(VLOOKUP($C23,invullijst!$A$11:$M$177,3,FALSE)="","",VLOOKUP($C23,invullijst!$A$11:$M$177,3,FALSE))</f>
        <v>Besoijen</v>
      </c>
      <c r="G23" s="91">
        <f>IF(VLOOKUP(C23,invullijst!$A$11:$M$177,6,FALSE)="","",VLOOKUP(C23,invullijst!$A$11:$M$177,6,FALSE))</f>
        <v>79</v>
      </c>
      <c r="H23" s="91">
        <f>IF(VLOOKUP($C23,invullijst!$A$11:$M$177,7,FALSE)="","",VLOOKUP($C23,invullijst!$A$11:$M$177,7,FALSE))</f>
        <v>74</v>
      </c>
      <c r="I23" s="91">
        <f>IF(VLOOKUP($C23,invullijst!$A$11:$M$177,8,FALSE)="","",VLOOKUP($C23,invullijst!$A$11:$M$177,8,FALSE))</f>
        <v>86</v>
      </c>
      <c r="J23" s="91">
        <f>IF(VLOOKUP($C23,invullijst!$A$11:$M$177,9,FALSE)="","",VLOOKUP($C23,invullijst!$A$11:$M$177,9,FALSE))</f>
        <v>83</v>
      </c>
      <c r="K23" s="91" t="str">
        <f>IF(VLOOKUP($C23,invullijst!$A$11:$M$177,10,FALSE)="","",VLOOKUP($C23,invullijst!$A$11:$M$177,10,FALSE))</f>
        <v/>
      </c>
      <c r="L23" s="92">
        <f t="shared" si="0"/>
        <v>322</v>
      </c>
      <c r="M23" s="140">
        <f>IF(VLOOKUP($C23,invullijst!$A$11:$M$177,11,FALSE)="","",VLOOKUP($C23,invullijst!$A$11:$M$177,11,FALSE))</f>
        <v>38</v>
      </c>
      <c r="N23" s="6"/>
    </row>
    <row r="24" spans="1:14" ht="18" customHeight="1" x14ac:dyDescent="0.2">
      <c r="A24" s="7"/>
      <c r="B24" s="63">
        <v>2</v>
      </c>
      <c r="C24" s="120">
        <v>506</v>
      </c>
      <c r="D24" s="119" t="str">
        <f>IF(VLOOKUP($C24,invullijst!$A$11:$M$177,4,FALSE)="","",VLOOKUP($C24,invullijst!$A$11:$M$177,4,FALSE))</f>
        <v>vr</v>
      </c>
      <c r="E24" s="74" t="str">
        <f>IF(VLOOKUP($C24,invullijst!$A$11:$M$177,2,FALSE)="","",VLOOKUP($C24,invullijst!$A$11:$M$177,2,FALSE))</f>
        <v>Maikel Monden</v>
      </c>
      <c r="F24" s="75" t="str">
        <f>IF(VLOOKUP($C24,invullijst!$A$11:$M$177,3,FALSE)="","",VLOOKUP($C24,invullijst!$A$11:$M$177,3,FALSE))</f>
        <v>Kaatsheuvel</v>
      </c>
      <c r="G24" s="91">
        <f>IF(VLOOKUP(C24,invullijst!$A$11:$M$177,6,FALSE)="","",VLOOKUP(C24,invullijst!$A$11:$M$177,6,FALSE))</f>
        <v>84</v>
      </c>
      <c r="H24" s="91">
        <f>IF(VLOOKUP($C24,invullijst!$A$11:$M$177,7,FALSE)="","",VLOOKUP($C24,invullijst!$A$11:$M$177,7,FALSE))</f>
        <v>85</v>
      </c>
      <c r="I24" s="91">
        <f>IF(VLOOKUP($C24,invullijst!$A$11:$M$177,8,FALSE)="","",VLOOKUP($C24,invullijst!$A$11:$M$177,8,FALSE))</f>
        <v>80</v>
      </c>
      <c r="J24" s="91" t="str">
        <f>IF(VLOOKUP($C24,invullijst!$A$11:$M$177,9,FALSE)="","",VLOOKUP($C24,invullijst!$A$11:$M$177,9,FALSE))</f>
        <v/>
      </c>
      <c r="K24" s="91">
        <f>IF(VLOOKUP($C24,invullijst!$A$11:$M$177,10,FALSE)="","",VLOOKUP($C24,invullijst!$A$11:$M$177,10,FALSE))</f>
        <v>71</v>
      </c>
      <c r="L24" s="92">
        <f t="shared" si="0"/>
        <v>320</v>
      </c>
      <c r="M24" s="91">
        <f>IF(VLOOKUP($C24,invullijst!$A$11:$M$177,11,FALSE)="","",VLOOKUP($C24,invullijst!$A$11:$M$177,11,FALSE))</f>
        <v>41</v>
      </c>
      <c r="N24" s="6"/>
    </row>
    <row r="25" spans="1:14" ht="18" customHeight="1" x14ac:dyDescent="0.2">
      <c r="A25" s="7"/>
      <c r="B25" s="63">
        <v>3</v>
      </c>
      <c r="C25" s="120">
        <v>108</v>
      </c>
      <c r="D25" s="119" t="str">
        <f>IF(VLOOKUP($C25,invullijst!$A$11:$M$177,4,FALSE)="","",VLOOKUP($C25,invullijst!$A$11:$M$177,4,FALSE))</f>
        <v>vr</v>
      </c>
      <c r="E25" s="74" t="str">
        <f>IF(VLOOKUP($C25,invullijst!$A$11:$M$177,2,FALSE)="","",VLOOKUP($C25,invullijst!$A$11:$M$177,2,FALSE))</f>
        <v>Bram Pullens</v>
      </c>
      <c r="F25" s="75" t="str">
        <f>IF(VLOOKUP($C25,invullijst!$A$11:$M$177,3,FALSE)="","",VLOOKUP($C25,invullijst!$A$11:$M$177,3,FALSE))</f>
        <v>Baardwijk</v>
      </c>
      <c r="G25" s="91" t="str">
        <f>IF(VLOOKUP(C25,invullijst!$A$11:$M$177,6,FALSE)="","",VLOOKUP(C25,invullijst!$A$11:$M$177,6,FALSE))</f>
        <v/>
      </c>
      <c r="H25" s="91">
        <f>IF(VLOOKUP($C25,invullijst!$A$11:$M$177,7,FALSE)="","",VLOOKUP($C25,invullijst!$A$11:$M$177,7,FALSE))</f>
        <v>81</v>
      </c>
      <c r="I25" s="91">
        <f>IF(VLOOKUP($C25,invullijst!$A$11:$M$177,8,FALSE)="","",VLOOKUP($C25,invullijst!$A$11:$M$177,8,FALSE))</f>
        <v>87</v>
      </c>
      <c r="J25" s="91">
        <f>IF(VLOOKUP($C25,invullijst!$A$11:$M$177,9,FALSE)="","",VLOOKUP($C25,invullijst!$A$11:$M$177,9,FALSE))</f>
        <v>76</v>
      </c>
      <c r="K25" s="91">
        <f>IF(VLOOKUP($C25,invullijst!$A$11:$M$177,10,FALSE)="","",VLOOKUP($C25,invullijst!$A$11:$M$177,10,FALSE))</f>
        <v>75</v>
      </c>
      <c r="L25" s="92">
        <f t="shared" si="0"/>
        <v>319</v>
      </c>
      <c r="M25" s="91">
        <f>IF(VLOOKUP($C25,invullijst!$A$11:$M$177,11,FALSE)="","",VLOOKUP($C25,invullijst!$A$11:$M$177,11,FALSE))</f>
        <v>34</v>
      </c>
      <c r="N25" s="6"/>
    </row>
    <row r="26" spans="1:14" ht="18" customHeight="1" x14ac:dyDescent="0.2">
      <c r="A26" s="7"/>
      <c r="B26" s="63">
        <v>4</v>
      </c>
      <c r="C26" s="120">
        <v>208</v>
      </c>
      <c r="D26" s="119" t="str">
        <f>IF(VLOOKUP($C26,invullijst!$A$11:$M$177,4,FALSE)="","",VLOOKUP($C26,invullijst!$A$11:$M$177,4,FALSE))</f>
        <v>vr</v>
      </c>
      <c r="E26" s="74" t="str">
        <f>IF(VLOOKUP($C26,invullijst!$A$11:$M$177,2,FALSE)="","",VLOOKUP($C26,invullijst!$A$11:$M$177,2,FALSE))</f>
        <v>Erin van Hulten</v>
      </c>
      <c r="F26" s="75" t="str">
        <f>IF(VLOOKUP($C26,invullijst!$A$11:$M$177,3,FALSE)="","",VLOOKUP($C26,invullijst!$A$11:$M$177,3,FALSE))</f>
        <v>Besoijen</v>
      </c>
      <c r="G26" s="91">
        <f>IF(VLOOKUP(C26,invullijst!$A$11:$M$177,6,FALSE)="","",VLOOKUP(C26,invullijst!$A$11:$M$177,6,FALSE))</f>
        <v>78</v>
      </c>
      <c r="H26" s="91">
        <f>IF(VLOOKUP($C26,invullijst!$A$11:$M$177,7,FALSE)="","",VLOOKUP($C26,invullijst!$A$11:$M$177,7,FALSE))</f>
        <v>80</v>
      </c>
      <c r="I26" s="91">
        <f>IF(VLOOKUP($C26,invullijst!$A$11:$M$177,8,FALSE)="","",VLOOKUP($C26,invullijst!$A$11:$M$177,8,FALSE))</f>
        <v>79</v>
      </c>
      <c r="J26" s="91">
        <f>IF(VLOOKUP($C26,invullijst!$A$11:$M$177,9,FALSE)="","",VLOOKUP($C26,invullijst!$A$11:$M$177,9,FALSE))</f>
        <v>81</v>
      </c>
      <c r="K26" s="91" t="str">
        <f>IF(VLOOKUP($C26,invullijst!$A$11:$M$177,10,FALSE)="","",VLOOKUP($C26,invullijst!$A$11:$M$177,10,FALSE))</f>
        <v/>
      </c>
      <c r="L26" s="92">
        <f t="shared" si="0"/>
        <v>318</v>
      </c>
      <c r="M26" s="91">
        <f>IF(VLOOKUP($C26,invullijst!$A$11:$M$177,11,FALSE)="","",VLOOKUP($C26,invullijst!$A$11:$M$177,11,FALSE))</f>
        <v>39</v>
      </c>
      <c r="N26" s="8"/>
    </row>
    <row r="27" spans="1:14" ht="18" customHeight="1" x14ac:dyDescent="0.2">
      <c r="A27" s="7"/>
      <c r="B27" s="63">
        <v>5</v>
      </c>
      <c r="C27" s="120">
        <v>402</v>
      </c>
      <c r="D27" s="119" t="str">
        <f>IF(VLOOKUP($C27,invullijst!$A$11:$M$177,4,FALSE)="","",VLOOKUP($C27,invullijst!$A$11:$M$177,4,FALSE))</f>
        <v>vr</v>
      </c>
      <c r="E27" s="74" t="str">
        <f>IF(VLOOKUP($C27,invullijst!$A$11:$M$177,2,FALSE)="","",VLOOKUP($C27,invullijst!$A$11:$M$177,2,FALSE))</f>
        <v>Daniëlle v/d Lee</v>
      </c>
      <c r="F27" s="75" t="str">
        <f>IF(VLOOKUP($C27,invullijst!$A$11:$M$177,3,FALSE)="","",VLOOKUP($C27,invullijst!$A$11:$M$177,3,FALSE))</f>
        <v>Haarsteeg</v>
      </c>
      <c r="G27" s="91">
        <f>IF(VLOOKUP(C27,invullijst!$A$11:$M$177,6,FALSE)="","",VLOOKUP(C27,invullijst!$A$11:$M$177,6,FALSE))</f>
        <v>80</v>
      </c>
      <c r="H27" s="91">
        <f>IF(VLOOKUP($C27,invullijst!$A$11:$M$177,7,FALSE)="","",VLOOKUP($C27,invullijst!$A$11:$M$177,7,FALSE))</f>
        <v>79</v>
      </c>
      <c r="I27" s="91" t="str">
        <f>IF(VLOOKUP($C27,invullijst!$A$11:$M$177,8,FALSE)="","",VLOOKUP($C27,invullijst!$A$11:$M$177,8,FALSE))</f>
        <v/>
      </c>
      <c r="J27" s="91">
        <f>IF(VLOOKUP($C27,invullijst!$A$11:$M$177,9,FALSE)="","",VLOOKUP($C27,invullijst!$A$11:$M$177,9,FALSE))</f>
        <v>75</v>
      </c>
      <c r="K27" s="91">
        <f>IF(VLOOKUP($C27,invullijst!$A$11:$M$177,10,FALSE)="","",VLOOKUP($C27,invullijst!$A$11:$M$177,10,FALSE))</f>
        <v>83</v>
      </c>
      <c r="L27" s="92">
        <f t="shared" si="0"/>
        <v>317</v>
      </c>
      <c r="M27" s="91">
        <f>IF(VLOOKUP($C27,invullijst!$A$11:$M$177,11,FALSE)="","",VLOOKUP($C27,invullijst!$A$11:$M$177,11,FALSE))</f>
        <v>40</v>
      </c>
      <c r="N27" s="9"/>
    </row>
    <row r="28" spans="1:14" ht="18" customHeight="1" x14ac:dyDescent="0.2">
      <c r="A28" s="7"/>
      <c r="B28" s="63">
        <v>6</v>
      </c>
      <c r="C28" s="120">
        <v>216</v>
      </c>
      <c r="D28" s="119" t="str">
        <f>IF(VLOOKUP($C28,invullijst!$A$11:$M$177,4,FALSE)="","",VLOOKUP($C28,invullijst!$A$11:$M$177,4,FALSE))</f>
        <v>vr</v>
      </c>
      <c r="E28" s="74" t="str">
        <f>IF(VLOOKUP($C28,invullijst!$A$11:$M$177,2,FALSE)="","",VLOOKUP($C28,invullijst!$A$11:$M$177,2,FALSE))</f>
        <v>Hans Laghuwitz</v>
      </c>
      <c r="F28" s="75" t="str">
        <f>IF(VLOOKUP($C28,invullijst!$A$11:$M$177,3,FALSE)="","",VLOOKUP($C28,invullijst!$A$11:$M$177,3,FALSE))</f>
        <v>Besoijen</v>
      </c>
      <c r="G28" s="91">
        <f>IF(VLOOKUP(C28,invullijst!$A$11:$M$177,6,FALSE)="","",VLOOKUP(C28,invullijst!$A$11:$M$177,6,FALSE))</f>
        <v>67</v>
      </c>
      <c r="H28" s="91">
        <f>IF(VLOOKUP($C28,invullijst!$A$11:$M$177,7,FALSE)="","",VLOOKUP($C28,invullijst!$A$11:$M$177,7,FALSE))</f>
        <v>74</v>
      </c>
      <c r="I28" s="91">
        <f>IF(VLOOKUP($C28,invullijst!$A$11:$M$177,8,FALSE)="","",VLOOKUP($C28,invullijst!$A$11:$M$177,8,FALSE))</f>
        <v>82</v>
      </c>
      <c r="J28" s="91">
        <f>IF(VLOOKUP($C28,invullijst!$A$11:$M$177,9,FALSE)="","",VLOOKUP($C28,invullijst!$A$11:$M$177,9,FALSE))</f>
        <v>81</v>
      </c>
      <c r="K28" s="91" t="str">
        <f>IF(VLOOKUP($C28,invullijst!$A$11:$M$177,10,FALSE)="","",VLOOKUP($C28,invullijst!$A$11:$M$177,10,FALSE))</f>
        <v/>
      </c>
      <c r="L28" s="92">
        <f t="shared" si="0"/>
        <v>304</v>
      </c>
      <c r="M28" s="91">
        <f>IF(VLOOKUP($C28,invullijst!$A$11:$M$177,11,FALSE)="","",VLOOKUP($C28,invullijst!$A$11:$M$177,11,FALSE))</f>
        <v>32</v>
      </c>
      <c r="N28" s="8"/>
    </row>
    <row r="29" spans="1:14" ht="18" customHeight="1" x14ac:dyDescent="0.2">
      <c r="A29" s="7"/>
      <c r="B29" s="63">
        <v>7</v>
      </c>
      <c r="C29" s="120">
        <v>217</v>
      </c>
      <c r="D29" s="119" t="str">
        <f>IF(VLOOKUP($C29,invullijst!$A$11:$M$177,4,FALSE)="","",VLOOKUP($C29,invullijst!$A$11:$M$177,4,FALSE))</f>
        <v>vr</v>
      </c>
      <c r="E29" s="74" t="str">
        <f>IF(VLOOKUP($C29,invullijst!$A$11:$M$177,2,FALSE)="","",VLOOKUP($C29,invullijst!$A$11:$M$177,2,FALSE))</f>
        <v>Jānis Jākobsons</v>
      </c>
      <c r="F29" s="75" t="str">
        <f>IF(VLOOKUP($C29,invullijst!$A$11:$M$177,3,FALSE)="","",VLOOKUP($C29,invullijst!$A$11:$M$177,3,FALSE))</f>
        <v>Besoijen</v>
      </c>
      <c r="G29" s="91">
        <f>IF(VLOOKUP(C29,invullijst!$A$11:$M$177,6,FALSE)="","",VLOOKUP(C29,invullijst!$A$11:$M$177,6,FALSE))</f>
        <v>65</v>
      </c>
      <c r="H29" s="91">
        <f>IF(VLOOKUP($C29,invullijst!$A$11:$M$177,7,FALSE)="","",VLOOKUP($C29,invullijst!$A$11:$M$177,7,FALSE))</f>
        <v>72</v>
      </c>
      <c r="I29" s="91">
        <f>IF(VLOOKUP($C29,invullijst!$A$11:$M$177,8,FALSE)="","",VLOOKUP($C29,invullijst!$A$11:$M$177,8,FALSE))</f>
        <v>81</v>
      </c>
      <c r="J29" s="91">
        <f>IF(VLOOKUP($C29,invullijst!$A$11:$M$177,9,FALSE)="","",VLOOKUP($C29,invullijst!$A$11:$M$177,9,FALSE))</f>
        <v>79</v>
      </c>
      <c r="K29" s="91" t="str">
        <f>IF(VLOOKUP($C29,invullijst!$A$11:$M$177,10,FALSE)="","",VLOOKUP($C29,invullijst!$A$11:$M$177,10,FALSE))</f>
        <v/>
      </c>
      <c r="L29" s="92">
        <f t="shared" si="0"/>
        <v>297</v>
      </c>
      <c r="M29" s="91">
        <f>IF(VLOOKUP($C29,invullijst!$A$11:$M$177,11,FALSE)="","",VLOOKUP($C29,invullijst!$A$11:$M$177,11,FALSE))</f>
        <v>40</v>
      </c>
      <c r="N29" s="8"/>
    </row>
    <row r="30" spans="1:14" ht="18" customHeight="1" x14ac:dyDescent="0.2">
      <c r="A30" s="7"/>
      <c r="B30" s="63">
        <v>8</v>
      </c>
      <c r="C30" s="120">
        <v>512</v>
      </c>
      <c r="D30" s="119" t="str">
        <f>IF(VLOOKUP($C30,invullijst!$A$11:$M$177,4,FALSE)="","",VLOOKUP($C30,invullijst!$A$11:$M$177,4,FALSE))</f>
        <v>vr</v>
      </c>
      <c r="E30" s="74" t="str">
        <f>IF(VLOOKUP($C30,invullijst!$A$11:$M$177,2,FALSE)="","",VLOOKUP($C30,invullijst!$A$11:$M$177,2,FALSE))</f>
        <v>Hans Bergakker</v>
      </c>
      <c r="F30" s="75" t="str">
        <f>IF(VLOOKUP($C30,invullijst!$A$11:$M$177,3,FALSE)="","",VLOOKUP($C30,invullijst!$A$11:$M$177,3,FALSE))</f>
        <v>Kaatsheuvel</v>
      </c>
      <c r="G30" s="91">
        <f>IF(VLOOKUP(C30,invullijst!$A$11:$M$177,6,FALSE)="","",VLOOKUP(C30,invullijst!$A$11:$M$177,6,FALSE))</f>
        <v>81</v>
      </c>
      <c r="H30" s="91">
        <f>IF(VLOOKUP($C30,invullijst!$A$11:$M$177,7,FALSE)="","",VLOOKUP($C30,invullijst!$A$11:$M$177,7,FALSE))</f>
        <v>71</v>
      </c>
      <c r="I30" s="91">
        <f>IF(VLOOKUP($C30,invullijst!$A$11:$M$177,8,FALSE)="","",VLOOKUP($C30,invullijst!$A$11:$M$177,8,FALSE))</f>
        <v>71</v>
      </c>
      <c r="J30" s="91" t="str">
        <f>IF(VLOOKUP($C30,invullijst!$A$11:$M$177,9,FALSE)="","",VLOOKUP($C30,invullijst!$A$11:$M$177,9,FALSE))</f>
        <v/>
      </c>
      <c r="K30" s="91">
        <f>IF(VLOOKUP($C30,invullijst!$A$11:$M$177,10,FALSE)="","",VLOOKUP($C30,invullijst!$A$11:$M$177,10,FALSE))</f>
        <v>69</v>
      </c>
      <c r="L30" s="92">
        <f t="shared" si="0"/>
        <v>292</v>
      </c>
      <c r="M30" s="91">
        <f>IF(VLOOKUP($C30,invullijst!$A$11:$M$177,11,FALSE)="","",VLOOKUP($C30,invullijst!$A$11:$M$177,11,FALSE))</f>
        <v>38</v>
      </c>
      <c r="N30" s="8"/>
    </row>
    <row r="31" spans="1:14" ht="18" customHeight="1" x14ac:dyDescent="0.2">
      <c r="A31" s="7"/>
      <c r="B31" s="63">
        <v>9</v>
      </c>
      <c r="C31" s="120">
        <v>507</v>
      </c>
      <c r="D31" s="119" t="str">
        <f>IF(VLOOKUP($C31,invullijst!$A$11:$M$177,4,FALSE)="","",VLOOKUP($C31,invullijst!$A$11:$M$177,4,FALSE))</f>
        <v>vr</v>
      </c>
      <c r="E31" s="74" t="str">
        <f>IF(VLOOKUP($C31,invullijst!$A$11:$M$177,2,FALSE)="","",VLOOKUP($C31,invullijst!$A$11:$M$177,2,FALSE))</f>
        <v>Michael Blaauwbroek</v>
      </c>
      <c r="F31" s="75" t="str">
        <f>IF(VLOOKUP($C31,invullijst!$A$11:$M$177,3,FALSE)="","",VLOOKUP($C31,invullijst!$A$11:$M$177,3,FALSE))</f>
        <v>Kaatsheuvel</v>
      </c>
      <c r="G31" s="91">
        <f>IF(VLOOKUP(C31,invullijst!$A$11:$M$177,6,FALSE)="","",VLOOKUP(C31,invullijst!$A$11:$M$177,6,FALSE))</f>
        <v>70</v>
      </c>
      <c r="H31" s="91">
        <f>IF(VLOOKUP($C31,invullijst!$A$11:$M$177,7,FALSE)="","",VLOOKUP($C31,invullijst!$A$11:$M$177,7,FALSE))</f>
        <v>70</v>
      </c>
      <c r="I31" s="91">
        <f>IF(VLOOKUP($C31,invullijst!$A$11:$M$177,8,FALSE)="","",VLOOKUP($C31,invullijst!$A$11:$M$177,8,FALSE))</f>
        <v>77</v>
      </c>
      <c r="J31" s="91" t="str">
        <f>IF(VLOOKUP($C31,invullijst!$A$11:$M$177,9,FALSE)="","",VLOOKUP($C31,invullijst!$A$11:$M$177,9,FALSE))</f>
        <v/>
      </c>
      <c r="K31" s="91">
        <f>IF(VLOOKUP($C31,invullijst!$A$11:$M$177,10,FALSE)="","",VLOOKUP($C31,invullijst!$A$11:$M$177,10,FALSE))</f>
        <v>70</v>
      </c>
      <c r="L31" s="92">
        <f t="shared" si="0"/>
        <v>287</v>
      </c>
      <c r="M31" s="91">
        <f>IF(VLOOKUP($C31,invullijst!$A$11:$M$177,11,FALSE)="","",VLOOKUP($C31,invullijst!$A$11:$M$177,11,FALSE))</f>
        <v>42</v>
      </c>
      <c r="N31" s="8"/>
    </row>
    <row r="32" spans="1:14" ht="18" customHeight="1" x14ac:dyDescent="0.2">
      <c r="A32" s="7"/>
      <c r="B32" s="63">
        <v>10</v>
      </c>
      <c r="C32" s="120">
        <v>304</v>
      </c>
      <c r="D32" s="119" t="str">
        <f>IF(VLOOKUP($C32,invullijst!$A$11:$M$177,4,FALSE)="","",VLOOKUP($C32,invullijst!$A$11:$M$177,4,FALSE))</f>
        <v>vr</v>
      </c>
      <c r="E32" s="74" t="str">
        <f>IF(VLOOKUP($C32,invullijst!$A$11:$M$177,2,FALSE)="","",VLOOKUP($C32,invullijst!$A$11:$M$177,2,FALSE))</f>
        <v xml:space="preserve">Henk Bruurmijn </v>
      </c>
      <c r="F32" s="75" t="str">
        <f>IF(VLOOKUP($C32,invullijst!$A$11:$M$177,3,FALSE)="","",VLOOKUP($C32,invullijst!$A$11:$M$177,3,FALSE))</f>
        <v>Elshout</v>
      </c>
      <c r="G32" s="91">
        <f>IF(VLOOKUP(C32,invullijst!$A$11:$M$177,6,FALSE)="","",VLOOKUP(C32,invullijst!$A$11:$M$177,6,FALSE))</f>
        <v>71</v>
      </c>
      <c r="H32" s="91" t="str">
        <f>IF(VLOOKUP($C32,invullijst!$A$11:$M$177,7,FALSE)="","",VLOOKUP($C32,invullijst!$A$11:$M$177,7,FALSE))</f>
        <v/>
      </c>
      <c r="I32" s="91">
        <f>IF(VLOOKUP($C32,invullijst!$A$11:$M$177,8,FALSE)="","",VLOOKUP($C32,invullijst!$A$11:$M$177,8,FALSE))</f>
        <v>78</v>
      </c>
      <c r="J32" s="91">
        <f>IF(VLOOKUP($C32,invullijst!$A$11:$M$177,9,FALSE)="","",VLOOKUP($C32,invullijst!$A$11:$M$177,9,FALSE))</f>
        <v>68</v>
      </c>
      <c r="K32" s="91">
        <f>IF(VLOOKUP($C32,invullijst!$A$11:$M$177,10,FALSE)="","",VLOOKUP($C32,invullijst!$A$11:$M$177,10,FALSE))</f>
        <v>68</v>
      </c>
      <c r="L32" s="92">
        <f t="shared" si="0"/>
        <v>285</v>
      </c>
      <c r="M32" s="91">
        <f>IF(VLOOKUP($C32,invullijst!$A$11:$M$177,11,FALSE)="","",VLOOKUP($C32,invullijst!$A$11:$M$177,11,FALSE))</f>
        <v>40</v>
      </c>
      <c r="N32" s="8"/>
    </row>
    <row r="33" spans="1:14" ht="18" customHeight="1" x14ac:dyDescent="0.2">
      <c r="A33" s="7"/>
      <c r="B33" s="63">
        <v>11</v>
      </c>
      <c r="C33" s="120">
        <v>502</v>
      </c>
      <c r="D33" s="119" t="str">
        <f>IF(VLOOKUP($C33,invullijst!$A$11:$M$177,4,FALSE)="","",VLOOKUP($C33,invullijst!$A$11:$M$177,4,FALSE))</f>
        <v>vr</v>
      </c>
      <c r="E33" s="74" t="str">
        <f>IF(VLOOKUP($C33,invullijst!$A$11:$M$177,2,FALSE)="","",VLOOKUP($C33,invullijst!$A$11:$M$177,2,FALSE))</f>
        <v>Diny Vos</v>
      </c>
      <c r="F33" s="75" t="str">
        <f>IF(VLOOKUP($C33,invullijst!$A$11:$M$177,3,FALSE)="","",VLOOKUP($C33,invullijst!$A$11:$M$177,3,FALSE))</f>
        <v>Kaatsheuvel</v>
      </c>
      <c r="G33" s="91">
        <f>IF(VLOOKUP(C33,invullijst!$A$11:$M$177,6,FALSE)="","",VLOOKUP(C33,invullijst!$A$11:$M$177,6,FALSE))</f>
        <v>67</v>
      </c>
      <c r="H33" s="91">
        <f>IF(VLOOKUP($C33,invullijst!$A$11:$M$177,7,FALSE)="","",VLOOKUP($C33,invullijst!$A$11:$M$177,7,FALSE))</f>
        <v>66</v>
      </c>
      <c r="I33" s="91">
        <f>IF(VLOOKUP($C33,invullijst!$A$11:$M$177,8,FALSE)="","",VLOOKUP($C33,invullijst!$A$11:$M$177,8,FALSE))</f>
        <v>81</v>
      </c>
      <c r="J33" s="91" t="str">
        <f>IF(VLOOKUP($C33,invullijst!$A$11:$M$177,9,FALSE)="","",VLOOKUP($C33,invullijst!$A$11:$M$177,9,FALSE))</f>
        <v/>
      </c>
      <c r="K33" s="91">
        <f>IF(VLOOKUP($C33,invullijst!$A$11:$M$177,10,FALSE)="","",VLOOKUP($C33,invullijst!$A$11:$M$177,10,FALSE))</f>
        <v>71</v>
      </c>
      <c r="L33" s="92">
        <f t="shared" si="0"/>
        <v>285</v>
      </c>
      <c r="M33" s="91">
        <f>IF(VLOOKUP($C33,invullijst!$A$11:$M$177,11,FALSE)="","",VLOOKUP($C33,invullijst!$A$11:$M$177,11,FALSE))</f>
        <v>34</v>
      </c>
      <c r="N33" s="8"/>
    </row>
    <row r="34" spans="1:14" ht="18" customHeight="1" x14ac:dyDescent="0.2">
      <c r="A34" s="7"/>
      <c r="B34" s="63">
        <v>12</v>
      </c>
      <c r="C34" s="120">
        <v>213</v>
      </c>
      <c r="D34" s="119" t="str">
        <f>IF(VLOOKUP($C34,invullijst!$A$11:$M$177,4,FALSE)="","",VLOOKUP($C34,invullijst!$A$11:$M$177,4,FALSE))</f>
        <v>vr</v>
      </c>
      <c r="E34" s="74" t="str">
        <f>IF(VLOOKUP($C34,invullijst!$A$11:$M$177,2,FALSE)="","",VLOOKUP($C34,invullijst!$A$11:$M$177,2,FALSE))</f>
        <v>Roland van Delft</v>
      </c>
      <c r="F34" s="75" t="str">
        <f>IF(VLOOKUP($C34,invullijst!$A$11:$M$177,3,FALSE)="","",VLOOKUP($C34,invullijst!$A$11:$M$177,3,FALSE))</f>
        <v>Besoijen</v>
      </c>
      <c r="G34" s="91">
        <f>IF(VLOOKUP(C34,invullijst!$A$11:$M$177,6,FALSE)="","",VLOOKUP(C34,invullijst!$A$11:$M$177,6,FALSE))</f>
        <v>69</v>
      </c>
      <c r="H34" s="91">
        <f>IF(VLOOKUP($C34,invullijst!$A$11:$M$177,7,FALSE)="","",VLOOKUP($C34,invullijst!$A$11:$M$177,7,FALSE))</f>
        <v>59</v>
      </c>
      <c r="I34" s="91">
        <f>IF(VLOOKUP($C34,invullijst!$A$11:$M$177,8,FALSE)="","",VLOOKUP($C34,invullijst!$A$11:$M$177,8,FALSE))</f>
        <v>77</v>
      </c>
      <c r="J34" s="91">
        <f>IF(VLOOKUP($C34,invullijst!$A$11:$M$177,9,FALSE)="","",VLOOKUP($C34,invullijst!$A$11:$M$177,9,FALSE))</f>
        <v>77</v>
      </c>
      <c r="K34" s="91" t="str">
        <f>IF(VLOOKUP($C34,invullijst!$A$11:$M$177,10,FALSE)="","",VLOOKUP($C34,invullijst!$A$11:$M$177,10,FALSE))</f>
        <v/>
      </c>
      <c r="L34" s="92">
        <f t="shared" si="0"/>
        <v>282</v>
      </c>
      <c r="M34" s="91">
        <f>IF(VLOOKUP($C34,invullijst!$A$11:$M$177,11,FALSE)="","",VLOOKUP($C34,invullijst!$A$11:$M$177,11,FALSE))</f>
        <v>35</v>
      </c>
      <c r="N34" s="8"/>
    </row>
    <row r="35" spans="1:14" ht="18" customHeight="1" x14ac:dyDescent="0.2">
      <c r="A35" s="7"/>
      <c r="B35" s="63">
        <v>13</v>
      </c>
      <c r="C35" s="120">
        <v>210</v>
      </c>
      <c r="D35" s="119" t="str">
        <f>IF(VLOOKUP($C35,invullijst!$A$11:$M$177,4,FALSE)="","",VLOOKUP($C35,invullijst!$A$11:$M$177,4,FALSE))</f>
        <v>vr</v>
      </c>
      <c r="E35" s="74" t="str">
        <f>IF(VLOOKUP($C35,invullijst!$A$11:$M$177,2,FALSE)="","",VLOOKUP($C35,invullijst!$A$11:$M$177,2,FALSE))</f>
        <v>Nick de Vaan</v>
      </c>
      <c r="F35" s="75" t="str">
        <f>IF(VLOOKUP($C35,invullijst!$A$11:$M$177,3,FALSE)="","",VLOOKUP($C35,invullijst!$A$11:$M$177,3,FALSE))</f>
        <v>Besoijen</v>
      </c>
      <c r="G35" s="91">
        <f>IF(VLOOKUP(C35,invullijst!$A$11:$M$177,6,FALSE)="","",VLOOKUP(C35,invullijst!$A$11:$M$177,6,FALSE))</f>
        <v>68</v>
      </c>
      <c r="H35" s="91">
        <f>IF(VLOOKUP($C35,invullijst!$A$11:$M$177,7,FALSE)="","",VLOOKUP($C35,invullijst!$A$11:$M$177,7,FALSE))</f>
        <v>63</v>
      </c>
      <c r="I35" s="91">
        <f>IF(VLOOKUP($C35,invullijst!$A$11:$M$177,8,FALSE)="","",VLOOKUP($C35,invullijst!$A$11:$M$177,8,FALSE))</f>
        <v>74</v>
      </c>
      <c r="J35" s="91">
        <f>IF(VLOOKUP($C35,invullijst!$A$11:$M$177,9,FALSE)="","",VLOOKUP($C35,invullijst!$A$11:$M$177,9,FALSE))</f>
        <v>75</v>
      </c>
      <c r="K35" s="91" t="str">
        <f>IF(VLOOKUP($C35,invullijst!$A$11:$M$177,10,FALSE)="","",VLOOKUP($C35,invullijst!$A$11:$M$177,10,FALSE))</f>
        <v/>
      </c>
      <c r="L35" s="92">
        <f t="shared" si="0"/>
        <v>280</v>
      </c>
      <c r="M35" s="91">
        <f>IF(VLOOKUP($C35,invullijst!$A$11:$M$177,11,FALSE)="","",VLOOKUP($C35,invullijst!$A$11:$M$177,11,FALSE))</f>
        <v>37</v>
      </c>
      <c r="N35" s="8"/>
    </row>
    <row r="36" spans="1:14" ht="18" customHeight="1" x14ac:dyDescent="0.2">
      <c r="A36" s="7"/>
      <c r="B36" s="63">
        <v>14</v>
      </c>
      <c r="C36" s="120">
        <v>102</v>
      </c>
      <c r="D36" s="119" t="str">
        <f>IF(VLOOKUP($C36,invullijst!$A$11:$M$177,4,FALSE)="","",VLOOKUP($C36,invullijst!$A$11:$M$177,4,FALSE))</f>
        <v>vr</v>
      </c>
      <c r="E36" s="74" t="str">
        <f>IF(VLOOKUP($C36,invullijst!$A$11:$M$177,2,FALSE)="","",VLOOKUP($C36,invullijst!$A$11:$M$177,2,FALSE))</f>
        <v>John de Jong</v>
      </c>
      <c r="F36" s="75" t="str">
        <f>IF(VLOOKUP($C36,invullijst!$A$11:$M$177,3,FALSE)="","",VLOOKUP($C36,invullijst!$A$11:$M$177,3,FALSE))</f>
        <v>Baardwijk</v>
      </c>
      <c r="G36" s="91" t="str">
        <f>IF(VLOOKUP(C36,invullijst!$A$11:$M$177,6,FALSE)="","",VLOOKUP(C36,invullijst!$A$11:$M$177,6,FALSE))</f>
        <v/>
      </c>
      <c r="H36" s="91">
        <f>IF(VLOOKUP($C36,invullijst!$A$11:$M$177,7,FALSE)="","",VLOOKUP($C36,invullijst!$A$11:$M$177,7,FALSE))</f>
        <v>74</v>
      </c>
      <c r="I36" s="91">
        <f>IF(VLOOKUP($C36,invullijst!$A$11:$M$177,8,FALSE)="","",VLOOKUP($C36,invullijst!$A$11:$M$177,8,FALSE))</f>
        <v>61</v>
      </c>
      <c r="J36" s="91">
        <f>IF(VLOOKUP($C36,invullijst!$A$11:$M$177,9,FALSE)="","",VLOOKUP($C36,invullijst!$A$11:$M$177,9,FALSE))</f>
        <v>65</v>
      </c>
      <c r="K36" s="91">
        <f>IF(VLOOKUP($C36,invullijst!$A$11:$M$177,10,FALSE)="","",VLOOKUP($C36,invullijst!$A$11:$M$177,10,FALSE))</f>
        <v>77</v>
      </c>
      <c r="L36" s="92">
        <f t="shared" si="0"/>
        <v>277</v>
      </c>
      <c r="M36" s="91">
        <f>IF(VLOOKUP($C36,invullijst!$A$11:$M$177,11,FALSE)="","",VLOOKUP($C36,invullijst!$A$11:$M$177,11,FALSE))</f>
        <v>37</v>
      </c>
      <c r="N36" s="8"/>
    </row>
    <row r="37" spans="1:14" ht="18" customHeight="1" x14ac:dyDescent="0.2">
      <c r="A37" s="7"/>
      <c r="B37" s="63">
        <v>15</v>
      </c>
      <c r="C37" s="120">
        <v>202</v>
      </c>
      <c r="D37" s="119" t="str">
        <f>IF(VLOOKUP($C37,invullijst!$A$11:$M$177,4,FALSE)="","",VLOOKUP($C37,invullijst!$A$11:$M$177,4,FALSE))</f>
        <v>vr</v>
      </c>
      <c r="E37" s="74" t="str">
        <f>IF(VLOOKUP($C37,invullijst!$A$11:$M$177,2,FALSE)="","",VLOOKUP($C37,invullijst!$A$11:$M$177,2,FALSE))</f>
        <v>Arco van Kuijk</v>
      </c>
      <c r="F37" s="75" t="str">
        <f>IF(VLOOKUP($C37,invullijst!$A$11:$M$177,3,FALSE)="","",VLOOKUP($C37,invullijst!$A$11:$M$177,3,FALSE))</f>
        <v>Besoijen</v>
      </c>
      <c r="G37" s="91">
        <f>IF(VLOOKUP($C37,invullijst!$A$11:$M$177,6,FALSE)="","",VLOOKUP($C37,invullijst!$A$11:$M$177,6,FALSE))</f>
        <v>74</v>
      </c>
      <c r="H37" s="91">
        <f>IF(VLOOKUP($C37,invullijst!$A$11:$M$177,7,FALSE)="","",VLOOKUP($C37,invullijst!$A$11:$M$177,7,FALSE))</f>
        <v>68</v>
      </c>
      <c r="I37" s="91">
        <f>IF(VLOOKUP($C37,invullijst!$A$11:$M$177,8,FALSE)="","",VLOOKUP($C37,invullijst!$A$11:$M$177,8,FALSE))</f>
        <v>69</v>
      </c>
      <c r="J37" s="91">
        <f>IF(VLOOKUP($C37,invullijst!$A$11:$M$177,9,FALSE)="","",VLOOKUP($C37,invullijst!$A$11:$M$177,9,FALSE))</f>
        <v>60</v>
      </c>
      <c r="K37" s="91" t="str">
        <f>IF(VLOOKUP($C37,invullijst!$A$11:$M$177,10,FALSE)="","",VLOOKUP($C37,invullijst!$A$11:$M$177,10,FALSE))</f>
        <v/>
      </c>
      <c r="L37" s="92">
        <f t="shared" si="0"/>
        <v>271</v>
      </c>
      <c r="M37" s="91">
        <f>IF(VLOOKUP($C37,invullijst!$A$11:$M$177,11,FALSE)="","",VLOOKUP($C37,invullijst!$A$11:$M$177,11,FALSE))</f>
        <v>37</v>
      </c>
      <c r="N37" s="8"/>
    </row>
    <row r="38" spans="1:14" ht="18" customHeight="1" x14ac:dyDescent="0.2">
      <c r="A38" s="7"/>
      <c r="B38" s="63">
        <v>16</v>
      </c>
      <c r="C38" s="120">
        <v>513</v>
      </c>
      <c r="D38" s="119" t="str">
        <f>IF(VLOOKUP($C38,invullijst!$A$11:$M$177,4,FALSE)="","",VLOOKUP($C38,invullijst!$A$11:$M$177,4,FALSE))</f>
        <v>vr</v>
      </c>
      <c r="E38" s="74" t="str">
        <f>IF(VLOOKUP($C38,invullijst!$A$11:$M$177,2,FALSE)="","",VLOOKUP($C38,invullijst!$A$11:$M$177,2,FALSE))</f>
        <v>Mark van Delft</v>
      </c>
      <c r="F38" s="75" t="str">
        <f>IF(VLOOKUP($C38,invullijst!$A$11:$M$177,3,FALSE)="","",VLOOKUP($C38,invullijst!$A$11:$M$177,3,FALSE))</f>
        <v>Kaatsheuvel</v>
      </c>
      <c r="G38" s="91">
        <f>IF(VLOOKUP(C38,invullijst!$A$11:$M$177,6,FALSE)="","",VLOOKUP(C38,invullijst!$A$11:$M$177,6,FALSE))</f>
        <v>65</v>
      </c>
      <c r="H38" s="91">
        <f>IF(VLOOKUP($C38,invullijst!$A$11:$M$177,7,FALSE)="","",VLOOKUP($C38,invullijst!$A$11:$M$177,7,FALSE))</f>
        <v>79</v>
      </c>
      <c r="I38" s="91" t="str">
        <f>IF(VLOOKUP($C38,invullijst!$A$11:$M$177,8,FALSE)="","",VLOOKUP($C38,invullijst!$A$11:$M$177,8,FALSE))</f>
        <v/>
      </c>
      <c r="J38" s="91" t="str">
        <f>IF(VLOOKUP($C38,invullijst!$A$11:$M$177,9,FALSE)="","",VLOOKUP($C38,invullijst!$A$11:$M$177,9,FALSE))</f>
        <v/>
      </c>
      <c r="K38" s="91" t="str">
        <f>IF(VLOOKUP($C38,invullijst!$A$11:$M$177,10,FALSE)="","",VLOOKUP($C38,invullijst!$A$11:$M$177,10,FALSE))</f>
        <v/>
      </c>
      <c r="L38" s="92">
        <f t="shared" si="0"/>
        <v>144</v>
      </c>
      <c r="M38" s="91" t="str">
        <f>IF(VLOOKUP($C38,invullijst!$A$11:$M$177,11,FALSE)="","",VLOOKUP($C38,invullijst!$A$11:$M$177,11,FALSE))</f>
        <v/>
      </c>
      <c r="N38" s="8"/>
    </row>
    <row r="39" spans="1:14" ht="18" customHeight="1" x14ac:dyDescent="0.2">
      <c r="A39" s="7"/>
      <c r="B39" s="63">
        <v>17</v>
      </c>
      <c r="C39" s="120">
        <v>103</v>
      </c>
      <c r="D39" s="119" t="str">
        <f>IF(VLOOKUP($C39,invullijst!$A$11:$M$177,4,FALSE)="","",VLOOKUP($C39,invullijst!$A$11:$M$177,4,FALSE))</f>
        <v>vr</v>
      </c>
      <c r="E39" s="74" t="str">
        <f>IF(VLOOKUP($C39,invullijst!$A$11:$M$177,2,FALSE)="","",VLOOKUP($C39,invullijst!$A$11:$M$177,2,FALSE))</f>
        <v>Norbert van Buul</v>
      </c>
      <c r="F39" s="75" t="str">
        <f>IF(VLOOKUP($C39,invullijst!$A$11:$M$177,3,FALSE)="","",VLOOKUP($C39,invullijst!$A$11:$M$177,3,FALSE))</f>
        <v>Baardwijk</v>
      </c>
      <c r="G39" s="91" t="str">
        <f>IF(VLOOKUP(C39,invullijst!$A$11:$M$177,6,FALSE)="","",VLOOKUP(C39,invullijst!$A$11:$M$177,6,FALSE))</f>
        <v/>
      </c>
      <c r="H39" s="91">
        <f>IF(VLOOKUP($C39,invullijst!$A$11:$M$177,7,FALSE)="","",VLOOKUP($C39,invullijst!$A$11:$M$177,7,FALSE))</f>
        <v>64</v>
      </c>
      <c r="I39" s="91">
        <f>IF(VLOOKUP($C39,invullijst!$A$11:$M$177,8,FALSE)="","",VLOOKUP($C39,invullijst!$A$11:$M$177,8,FALSE))</f>
        <v>53</v>
      </c>
      <c r="J39" s="91" t="str">
        <f>IF(VLOOKUP($C39,invullijst!$A$11:$M$177,9,FALSE)="","",VLOOKUP($C39,invullijst!$A$11:$M$177,9,FALSE))</f>
        <v/>
      </c>
      <c r="K39" s="91" t="str">
        <f>IF(VLOOKUP($C39,invullijst!$A$11:$M$177,10,FALSE)="","",VLOOKUP($C39,invullijst!$A$11:$M$177,10,FALSE))</f>
        <v/>
      </c>
      <c r="L39" s="92">
        <f t="shared" si="0"/>
        <v>117</v>
      </c>
      <c r="M39" s="91" t="str">
        <f>IF(VLOOKUP($C39,invullijst!$A$11:$M$177,11,FALSE)="","",VLOOKUP($C39,invullijst!$A$11:$M$177,11,FALSE))</f>
        <v/>
      </c>
    </row>
    <row r="40" spans="1:14" ht="18" customHeight="1" x14ac:dyDescent="0.2">
      <c r="A40" s="7"/>
      <c r="B40" s="63">
        <v>18</v>
      </c>
      <c r="C40" s="120">
        <v>308</v>
      </c>
      <c r="D40" s="119" t="str">
        <f>IF(VLOOKUP($C40,invullijst!$A$11:$M$177,4,FALSE)="","",VLOOKUP($C40,invullijst!$A$11:$M$177,4,FALSE))</f>
        <v>vr</v>
      </c>
      <c r="E40" s="74" t="str">
        <f>IF(VLOOKUP($C40,invullijst!$A$11:$M$177,2,FALSE)="","",VLOOKUP($C40,invullijst!$A$11:$M$177,2,FALSE))</f>
        <v>Jan van Esch</v>
      </c>
      <c r="F40" s="75" t="str">
        <f>IF(VLOOKUP($C40,invullijst!$A$11:$M$177,3,FALSE)="","",VLOOKUP($C40,invullijst!$A$11:$M$177,3,FALSE))</f>
        <v>Elshout</v>
      </c>
      <c r="G40" s="91">
        <f>IF(VLOOKUP(C40,invullijst!$A$11:$M$177,6,FALSE)="","",VLOOKUP(C40,invullijst!$A$11:$M$177,6,FALSE))</f>
        <v>60</v>
      </c>
      <c r="H40" s="91" t="str">
        <f>IF(VLOOKUP($C40,invullijst!$A$11:$M$177,7,FALSE)="","",VLOOKUP($C40,invullijst!$A$11:$M$177,7,FALSE))</f>
        <v/>
      </c>
      <c r="I40" s="91" t="str">
        <f>IF(VLOOKUP($C40,invullijst!$A$11:$M$177,8,FALSE)="","",VLOOKUP($C40,invullijst!$A$11:$M$177,8,FALSE))</f>
        <v/>
      </c>
      <c r="J40" s="91" t="str">
        <f>IF(VLOOKUP($C40,invullijst!$A$11:$M$177,9,FALSE)="","",VLOOKUP($C40,invullijst!$A$11:$M$177,9,FALSE))</f>
        <v/>
      </c>
      <c r="K40" s="91" t="str">
        <f>IF(VLOOKUP($C40,invullijst!$A$11:$M$177,10,FALSE)="","",VLOOKUP($C40,invullijst!$A$11:$M$177,10,FALSE))</f>
        <v/>
      </c>
      <c r="L40" s="92">
        <f t="shared" si="0"/>
        <v>60</v>
      </c>
      <c r="M40" s="91" t="str">
        <f>IF(VLOOKUP($C40,invullijst!$A$11:$M$177,11,FALSE)="","",VLOOKUP($C40,invullijst!$A$11:$M$177,11,FALSE))</f>
        <v/>
      </c>
      <c r="N40" s="6"/>
    </row>
    <row r="41" spans="1:14" ht="18" hidden="1" customHeight="1" x14ac:dyDescent="0.2">
      <c r="A41" s="7"/>
      <c r="B41" s="63"/>
      <c r="C41" s="120"/>
      <c r="D41" s="119">
        <f>IF(VLOOKUP($C41,invullijst!$A$10:$M$177,4,FALSE)="","",VLOOKUP($C41,invullijst!$A$10:$M$177,4,FALSE))</f>
        <v>0</v>
      </c>
      <c r="E41" s="74">
        <f>IF(VLOOKUP($C41,invullijst!$A$10:$M$177,2,FALSE)="","",VLOOKUP($C41,invullijst!$A$10:$M$177,2,FALSE))</f>
        <v>0</v>
      </c>
      <c r="F41" s="75">
        <f>IF(VLOOKUP($C41,invullijst!$A$10:$M$177,3,FALSE)="","",VLOOKUP($C41,invullijst!$A$10:$M$177,3,FALSE))</f>
        <v>0</v>
      </c>
      <c r="G41" s="91">
        <f>IF(VLOOKUP(C41,invullijst!$A$10:$M$177,6,FALSE)="","",VLOOKUP(C41,invullijst!$A$10:$M$177,6,FALSE))</f>
        <v>0</v>
      </c>
      <c r="H41" s="92">
        <f>IF(VLOOKUP($C41,invullijst!$A$10:$M$177,7,FALSE)="","",VLOOKUP($C41,invullijst!$A$10:$M$177,7,FALSE))</f>
        <v>0</v>
      </c>
      <c r="I41" s="92">
        <f>IF(VLOOKUP($C41,invullijst!$A$10:$M$177,8,FALSE)="","",VLOOKUP($C41,invullijst!$A$10:$M$177,8,FALSE))</f>
        <v>0</v>
      </c>
      <c r="J41" s="91">
        <f>IF(VLOOKUP($C41,invullijst!$A$10:$M$177,9,FALSE)="","",VLOOKUP($C41,invullijst!$A$10:$M$177,9,FALSE))</f>
        <v>0</v>
      </c>
      <c r="K41" s="91">
        <f>IF(VLOOKUP($C41,invullijst!$A$10:$M$177,10,FALSE)="","",VLOOKUP($C41,invullijst!$A$10:$M$177,10,FALSE))</f>
        <v>0</v>
      </c>
      <c r="L41" s="92">
        <f t="shared" ref="L41:L55" si="1">SUM(G41:K41)</f>
        <v>0</v>
      </c>
      <c r="M41" s="91">
        <f>IF(VLOOKUP($C41,invullijst!$A$10:$M$177,11,FALSE)="","",VLOOKUP($C41,invullijst!$A$10:$M$177,11,FALSE))</f>
        <v>0</v>
      </c>
      <c r="N41" s="6"/>
    </row>
    <row r="42" spans="1:14" ht="18" hidden="1" customHeight="1" x14ac:dyDescent="0.2">
      <c r="A42" s="7"/>
      <c r="B42" s="7"/>
      <c r="C42" s="120"/>
      <c r="D42" s="119">
        <f>IF(VLOOKUP($C42,invullijst!$A$10:$M$177,4,FALSE)="","",VLOOKUP($C42,invullijst!$A$10:$M$177,4,FALSE))</f>
        <v>0</v>
      </c>
      <c r="E42" s="74">
        <f>IF(VLOOKUP($C42,invullijst!$A$10:$M$177,2,FALSE)="","",VLOOKUP($C42,invullijst!$A$10:$M$177,2,FALSE))</f>
        <v>0</v>
      </c>
      <c r="F42" s="75">
        <f>IF(VLOOKUP($C42,invullijst!$A$10:$M$177,3,FALSE)="","",VLOOKUP($C42,invullijst!$A$10:$M$177,3,FALSE))</f>
        <v>0</v>
      </c>
      <c r="G42" s="91">
        <f>IF(VLOOKUP(C42,invullijst!$A$10:$M$177,6,FALSE)="","",VLOOKUP(C42,invullijst!$A$10:$M$177,6,FALSE))</f>
        <v>0</v>
      </c>
      <c r="H42" s="92">
        <f>IF(VLOOKUP($C42,invullijst!$A$10:$M$177,7,FALSE)="","",VLOOKUP($C42,invullijst!$A$10:$M$177,7,FALSE))</f>
        <v>0</v>
      </c>
      <c r="I42" s="92">
        <f>IF(VLOOKUP($C42,invullijst!$A$10:$M$177,8,FALSE)="","",VLOOKUP($C42,invullijst!$A$10:$M$177,8,FALSE))</f>
        <v>0</v>
      </c>
      <c r="J42" s="91">
        <f>IF(VLOOKUP($C42,invullijst!$A$10:$M$177,9,FALSE)="","",VLOOKUP($C42,invullijst!$A$10:$M$177,9,FALSE))</f>
        <v>0</v>
      </c>
      <c r="K42" s="91">
        <f>IF(VLOOKUP($C42,invullijst!$A$10:$M$177,10,FALSE)="","",VLOOKUP($C42,invullijst!$A$10:$M$177,10,FALSE))</f>
        <v>0</v>
      </c>
      <c r="L42" s="92">
        <f t="shared" si="1"/>
        <v>0</v>
      </c>
      <c r="M42" s="91">
        <f>IF(VLOOKUP($C42,invullijst!$A$10:$M$177,11,FALSE)="","",VLOOKUP($C42,invullijst!$A$10:$M$177,11,FALSE))</f>
        <v>0</v>
      </c>
      <c r="N42" s="10"/>
    </row>
    <row r="43" spans="1:14" ht="18" hidden="1" customHeight="1" x14ac:dyDescent="0.2">
      <c r="A43" s="7"/>
      <c r="B43" s="63"/>
      <c r="C43" s="120"/>
      <c r="D43" s="119">
        <f>IF(VLOOKUP($C43,invullijst!$A$10:$M$177,4,FALSE)="","",VLOOKUP($C43,invullijst!$A$10:$M$177,4,FALSE))</f>
        <v>0</v>
      </c>
      <c r="E43" s="74">
        <f>IF(VLOOKUP($C43,invullijst!$A$10:$M$177,2,FALSE)="","",VLOOKUP($C43,invullijst!$A$10:$M$177,2,FALSE))</f>
        <v>0</v>
      </c>
      <c r="F43" s="75">
        <f>IF(VLOOKUP($C43,invullijst!$A$10:$M$177,3,FALSE)="","",VLOOKUP($C43,invullijst!$A$10:$M$177,3,FALSE))</f>
        <v>0</v>
      </c>
      <c r="G43" s="91">
        <f>IF(VLOOKUP(C43,invullijst!$A$10:$M$177,6,FALSE)="","",VLOOKUP(C43,invullijst!$A$10:$M$177,6,FALSE))</f>
        <v>0</v>
      </c>
      <c r="H43" s="92">
        <f>IF(VLOOKUP($C43,invullijst!$A$10:$M$177,7,FALSE)="","",VLOOKUP($C43,invullijst!$A$10:$M$177,7,FALSE))</f>
        <v>0</v>
      </c>
      <c r="I43" s="92">
        <f>IF(VLOOKUP($C43,invullijst!$A$10:$M$177,8,FALSE)="","",VLOOKUP($C43,invullijst!$A$10:$M$177,8,FALSE))</f>
        <v>0</v>
      </c>
      <c r="J43" s="91">
        <f>IF(VLOOKUP($C43,invullijst!$A$10:$M$177,9,FALSE)="","",VLOOKUP($C43,invullijst!$A$10:$M$177,9,FALSE))</f>
        <v>0</v>
      </c>
      <c r="K43" s="91">
        <f>IF(VLOOKUP($C43,invullijst!$A$10:$M$177,10,FALSE)="","",VLOOKUP($C43,invullijst!$A$10:$M$177,10,FALSE))</f>
        <v>0</v>
      </c>
      <c r="L43" s="92">
        <f t="shared" si="1"/>
        <v>0</v>
      </c>
      <c r="M43" s="91">
        <f>IF(VLOOKUP($C43,invullijst!$A$10:$M$177,11,FALSE)="","",VLOOKUP($C43,invullijst!$A$10:$M$177,11,FALSE))</f>
        <v>0</v>
      </c>
      <c r="N43" s="9"/>
    </row>
    <row r="44" spans="1:14" ht="18" hidden="1" customHeight="1" x14ac:dyDescent="0.2">
      <c r="A44" s="62"/>
      <c r="B44" s="63"/>
      <c r="C44" s="120"/>
      <c r="D44" s="119">
        <f>IF(VLOOKUP($C44,invullijst!$A$10:$M$177,4,FALSE)="","",VLOOKUP($C44,invullijst!$A$10:$M$177,4,FALSE))</f>
        <v>0</v>
      </c>
      <c r="E44" s="74">
        <f>IF(VLOOKUP($C44,invullijst!$A$10:$M$177,2,FALSE)="","",VLOOKUP($C44,invullijst!$A$10:$M$177,2,FALSE))</f>
        <v>0</v>
      </c>
      <c r="F44" s="75">
        <f>IF(VLOOKUP($C44,invullijst!$A$10:$M$177,3,FALSE)="","",VLOOKUP($C44,invullijst!$A$10:$M$177,3,FALSE))</f>
        <v>0</v>
      </c>
      <c r="G44" s="91">
        <f>IF(VLOOKUP(C44,invullijst!$A$10:$M$177,6,FALSE)="","",VLOOKUP(C44,invullijst!$A$10:$M$177,6,FALSE))</f>
        <v>0</v>
      </c>
      <c r="H44" s="92">
        <f>IF(VLOOKUP($C44,invullijst!$A$10:$M$177,7,FALSE)="","",VLOOKUP($C44,invullijst!$A$10:$M$177,7,FALSE))</f>
        <v>0</v>
      </c>
      <c r="I44" s="92">
        <f>IF(VLOOKUP($C44,invullijst!$A$10:$M$177,8,FALSE)="","",VLOOKUP($C44,invullijst!$A$10:$M$177,8,FALSE))</f>
        <v>0</v>
      </c>
      <c r="J44" s="91">
        <f>IF(VLOOKUP($C44,invullijst!$A$10:$M$177,9,FALSE)="","",VLOOKUP($C44,invullijst!$A$10:$M$177,9,FALSE))</f>
        <v>0</v>
      </c>
      <c r="K44" s="91">
        <f>IF(VLOOKUP($C44,invullijst!$A$10:$M$177,10,FALSE)="","",VLOOKUP($C44,invullijst!$A$10:$M$177,10,FALSE))</f>
        <v>0</v>
      </c>
      <c r="L44" s="92">
        <f t="shared" si="1"/>
        <v>0</v>
      </c>
      <c r="M44" s="91">
        <f>IF(VLOOKUP($C44,invullijst!$A$10:$M$177,11,FALSE)="","",VLOOKUP($C44,invullijst!$A$10:$M$177,11,FALSE))</f>
        <v>0</v>
      </c>
      <c r="N44" s="9"/>
    </row>
    <row r="45" spans="1:14" ht="18" hidden="1" customHeight="1" x14ac:dyDescent="0.2">
      <c r="A45" s="7"/>
      <c r="B45" s="63"/>
      <c r="C45" s="120"/>
      <c r="D45" s="119">
        <f>IF(VLOOKUP($C45,invullijst!$A$10:$M$177,4,FALSE)="","",VLOOKUP($C45,invullijst!$A$10:$M$177,4,FALSE))</f>
        <v>0</v>
      </c>
      <c r="E45" s="74">
        <f>IF(VLOOKUP($C45,invullijst!$A$10:$M$177,2,FALSE)="","",VLOOKUP($C45,invullijst!$A$10:$M$177,2,FALSE))</f>
        <v>0</v>
      </c>
      <c r="F45" s="75">
        <f>IF(VLOOKUP($C45,invullijst!$A$10:$M$177,3,FALSE)="","",VLOOKUP($C45,invullijst!$A$10:$M$177,3,FALSE))</f>
        <v>0</v>
      </c>
      <c r="G45" s="91">
        <f>IF(VLOOKUP(C45,invullijst!$A$10:$M$177,6,FALSE)="","",VLOOKUP(C45,invullijst!$A$10:$M$177,6,FALSE))</f>
        <v>0</v>
      </c>
      <c r="H45" s="92">
        <f>IF(VLOOKUP($C45,invullijst!$A$10:$M$177,7,FALSE)="","",VLOOKUP($C45,invullijst!$A$10:$M$177,7,FALSE))</f>
        <v>0</v>
      </c>
      <c r="I45" s="92">
        <f>IF(VLOOKUP($C45,invullijst!$A$10:$M$177,8,FALSE)="","",VLOOKUP($C45,invullijst!$A$10:$M$177,8,FALSE))</f>
        <v>0</v>
      </c>
      <c r="J45" s="91">
        <f>IF(VLOOKUP($C45,invullijst!$A$10:$M$177,9,FALSE)="","",VLOOKUP($C45,invullijst!$A$10:$M$177,9,FALSE))</f>
        <v>0</v>
      </c>
      <c r="K45" s="91">
        <f>IF(VLOOKUP($C45,invullijst!$A$10:$M$177,10,FALSE)="","",VLOOKUP($C45,invullijst!$A$10:$M$177,10,FALSE))</f>
        <v>0</v>
      </c>
      <c r="L45" s="92">
        <f t="shared" si="1"/>
        <v>0</v>
      </c>
      <c r="M45" s="91">
        <f>IF(VLOOKUP($C45,invullijst!$A$10:$M$177,11,FALSE)="","",VLOOKUP($C45,invullijst!$A$10:$M$177,11,FALSE))</f>
        <v>0</v>
      </c>
      <c r="N45" s="8"/>
    </row>
    <row r="46" spans="1:14" ht="18" hidden="1" customHeight="1" x14ac:dyDescent="0.2">
      <c r="A46" s="7"/>
      <c r="B46" s="63"/>
      <c r="C46" s="120"/>
      <c r="D46" s="119">
        <f>IF(VLOOKUP($C46,invullijst!$A$10:$M$177,4,FALSE)="","",VLOOKUP($C46,invullijst!$A$10:$M$177,4,FALSE))</f>
        <v>0</v>
      </c>
      <c r="E46" s="74">
        <f>IF(VLOOKUP($C46,invullijst!$A$10:$M$177,2,FALSE)="","",VLOOKUP($C46,invullijst!$A$10:$M$177,2,FALSE))</f>
        <v>0</v>
      </c>
      <c r="F46" s="75">
        <f>IF(VLOOKUP($C46,invullijst!$A$10:$M$177,3,FALSE)="","",VLOOKUP($C46,invullijst!$A$10:$M$177,3,FALSE))</f>
        <v>0</v>
      </c>
      <c r="G46" s="91">
        <f>IF(VLOOKUP(C46,invullijst!$A$10:$M$177,6,FALSE)="","",VLOOKUP(C46,invullijst!$A$10:$M$177,6,FALSE))</f>
        <v>0</v>
      </c>
      <c r="H46" s="92">
        <f>IF(VLOOKUP($C46,invullijst!$A$10:$M$177,7,FALSE)="","",VLOOKUP($C46,invullijst!$A$10:$M$177,7,FALSE))</f>
        <v>0</v>
      </c>
      <c r="I46" s="92">
        <f>IF(VLOOKUP($C46,invullijst!$A$10:$M$177,8,FALSE)="","",VLOOKUP($C46,invullijst!$A$10:$M$177,8,FALSE))</f>
        <v>0</v>
      </c>
      <c r="J46" s="91">
        <f>IF(VLOOKUP($C46,invullijst!$A$10:$M$177,9,FALSE)="","",VLOOKUP($C46,invullijst!$A$10:$M$177,9,FALSE))</f>
        <v>0</v>
      </c>
      <c r="K46" s="91">
        <f>IF(VLOOKUP($C46,invullijst!$A$10:$M$177,10,FALSE)="","",VLOOKUP($C46,invullijst!$A$10:$M$177,10,FALSE))</f>
        <v>0</v>
      </c>
      <c r="L46" s="92">
        <f t="shared" si="1"/>
        <v>0</v>
      </c>
      <c r="M46" s="91">
        <f>IF(VLOOKUP($C46,invullijst!$A$10:$M$177,11,FALSE)="","",VLOOKUP($C46,invullijst!$A$10:$M$177,11,FALSE))</f>
        <v>0</v>
      </c>
      <c r="N46" s="8"/>
    </row>
    <row r="47" spans="1:14" ht="18" hidden="1" customHeight="1" x14ac:dyDescent="0.2">
      <c r="A47" s="7"/>
      <c r="B47" s="63"/>
      <c r="C47" s="120"/>
      <c r="D47" s="119">
        <f>IF(VLOOKUP($C47,invullijst!$A$10:$M$177,4,FALSE)="","",VLOOKUP($C47,invullijst!$A$10:$M$177,4,FALSE))</f>
        <v>0</v>
      </c>
      <c r="E47" s="74">
        <f>IF(VLOOKUP($C47,invullijst!$A$10:$M$177,2,FALSE)="","",VLOOKUP($C47,invullijst!$A$10:$M$177,2,FALSE))</f>
        <v>0</v>
      </c>
      <c r="F47" s="75">
        <f>IF(VLOOKUP($C47,invullijst!$A$10:$M$177,3,FALSE)="","",VLOOKUP($C47,invullijst!$A$10:$M$177,3,FALSE))</f>
        <v>0</v>
      </c>
      <c r="G47" s="91">
        <f>IF(VLOOKUP(C47,invullijst!$A$10:$M$177,6,FALSE)="","",VLOOKUP(C47,invullijst!$A$10:$M$177,6,FALSE))</f>
        <v>0</v>
      </c>
      <c r="H47" s="92">
        <f>IF(VLOOKUP($C47,invullijst!$A$10:$M$177,7,FALSE)="","",VLOOKUP($C47,invullijst!$A$10:$M$177,7,FALSE))</f>
        <v>0</v>
      </c>
      <c r="I47" s="92">
        <f>IF(VLOOKUP($C47,invullijst!$A$10:$M$177,8,FALSE)="","",VLOOKUP($C47,invullijst!$A$10:$M$177,8,FALSE))</f>
        <v>0</v>
      </c>
      <c r="J47" s="91">
        <f>IF(VLOOKUP($C47,invullijst!$A$10:$M$177,9,FALSE)="","",VLOOKUP($C47,invullijst!$A$10:$M$177,9,FALSE))</f>
        <v>0</v>
      </c>
      <c r="K47" s="91">
        <f>IF(VLOOKUP($C47,invullijst!$A$10:$M$177,10,FALSE)="","",VLOOKUP($C47,invullijst!$A$10:$M$177,10,FALSE))</f>
        <v>0</v>
      </c>
      <c r="L47" s="92">
        <f t="shared" si="1"/>
        <v>0</v>
      </c>
      <c r="M47" s="91">
        <f>IF(VLOOKUP($C47,invullijst!$A$10:$M$177,11,FALSE)="","",VLOOKUP($C47,invullijst!$A$10:$M$177,11,FALSE))</f>
        <v>0</v>
      </c>
      <c r="N47" s="8"/>
    </row>
    <row r="48" spans="1:14" ht="18" hidden="1" customHeight="1" x14ac:dyDescent="0.2">
      <c r="A48" s="7"/>
      <c r="B48" s="63"/>
      <c r="C48" s="120"/>
      <c r="D48" s="119">
        <f>IF(VLOOKUP($C48,invullijst!$A$10:$M$177,4,FALSE)="","",VLOOKUP($C48,invullijst!$A$10:$M$177,4,FALSE))</f>
        <v>0</v>
      </c>
      <c r="E48" s="74">
        <f>IF(VLOOKUP($C48,invullijst!$A$10:$M$177,2,FALSE)="","",VLOOKUP($C48,invullijst!$A$10:$M$177,2,FALSE))</f>
        <v>0</v>
      </c>
      <c r="F48" s="75">
        <f>IF(VLOOKUP($C48,invullijst!$A$10:$M$177,3,FALSE)="","",VLOOKUP($C48,invullijst!$A$10:$M$177,3,FALSE))</f>
        <v>0</v>
      </c>
      <c r="G48" s="91">
        <f>IF(VLOOKUP(C48,invullijst!$A$10:$M$177,6,FALSE)="","",VLOOKUP(C48,invullijst!$A$10:$M$177,6,FALSE))</f>
        <v>0</v>
      </c>
      <c r="H48" s="92">
        <f>IF(VLOOKUP($C48,invullijst!$A$10:$M$177,7,FALSE)="","",VLOOKUP($C48,invullijst!$A$10:$M$177,7,FALSE))</f>
        <v>0</v>
      </c>
      <c r="I48" s="92">
        <f>IF(VLOOKUP($C48,invullijst!$A$10:$M$177,8,FALSE)="","",VLOOKUP($C48,invullijst!$A$10:$M$177,8,FALSE))</f>
        <v>0</v>
      </c>
      <c r="J48" s="91">
        <f>IF(VLOOKUP($C48,invullijst!$A$10:$M$177,9,FALSE)="","",VLOOKUP($C48,invullijst!$A$10:$M$177,9,FALSE))</f>
        <v>0</v>
      </c>
      <c r="K48" s="91">
        <f>IF(VLOOKUP($C48,invullijst!$A$10:$M$177,10,FALSE)="","",VLOOKUP($C48,invullijst!$A$10:$M$177,10,FALSE))</f>
        <v>0</v>
      </c>
      <c r="L48" s="92">
        <f t="shared" si="1"/>
        <v>0</v>
      </c>
      <c r="M48" s="91">
        <f>IF(VLOOKUP($C48,invullijst!$A$10:$M$177,11,FALSE)="","",VLOOKUP($C48,invullijst!$A$10:$M$177,11,FALSE))</f>
        <v>0</v>
      </c>
      <c r="N48" s="8"/>
    </row>
    <row r="49" spans="1:14" ht="18" hidden="1" customHeight="1" x14ac:dyDescent="0.2">
      <c r="A49" s="7"/>
      <c r="B49" s="63"/>
      <c r="C49" s="120"/>
      <c r="D49" s="119">
        <f>IF(VLOOKUP($C49,invullijst!$A$10:$M$177,4,FALSE)="","",VLOOKUP($C49,invullijst!$A$10:$M$177,4,FALSE))</f>
        <v>0</v>
      </c>
      <c r="E49" s="74">
        <f>IF(VLOOKUP($C49,invullijst!$A$10:$M$177,2,FALSE)="","",VLOOKUP($C49,invullijst!$A$10:$M$177,2,FALSE))</f>
        <v>0</v>
      </c>
      <c r="F49" s="75">
        <f>IF(VLOOKUP($C49,invullijst!$A$10:$M$177,3,FALSE)="","",VLOOKUP($C49,invullijst!$A$10:$M$177,3,FALSE))</f>
        <v>0</v>
      </c>
      <c r="G49" s="91">
        <f>IF(VLOOKUP(C49,invullijst!$A$10:$M$177,6,FALSE)="","",VLOOKUP(C49,invullijst!$A$10:$M$177,6,FALSE))</f>
        <v>0</v>
      </c>
      <c r="H49" s="92">
        <f>IF(VLOOKUP($C49,invullijst!$A$10:$M$177,7,FALSE)="","",VLOOKUP($C49,invullijst!$A$10:$M$177,7,FALSE))</f>
        <v>0</v>
      </c>
      <c r="I49" s="92">
        <f>IF(VLOOKUP($C49,invullijst!$A$10:$M$177,8,FALSE)="","",VLOOKUP($C49,invullijst!$A$10:$M$177,8,FALSE))</f>
        <v>0</v>
      </c>
      <c r="J49" s="91">
        <f>IF(VLOOKUP($C49,invullijst!$A$10:$M$177,9,FALSE)="","",VLOOKUP($C49,invullijst!$A$10:$M$177,9,FALSE))</f>
        <v>0</v>
      </c>
      <c r="K49" s="91">
        <f>IF(VLOOKUP($C49,invullijst!$A$10:$M$177,10,FALSE)="","",VLOOKUP($C49,invullijst!$A$10:$M$177,10,FALSE))</f>
        <v>0</v>
      </c>
      <c r="L49" s="92">
        <f t="shared" si="1"/>
        <v>0</v>
      </c>
      <c r="M49" s="91">
        <f>IF(VLOOKUP($C49,invullijst!$A$10:$M$177,11,FALSE)="","",VLOOKUP($C49,invullijst!$A$10:$M$177,11,FALSE))</f>
        <v>0</v>
      </c>
      <c r="N49" s="9"/>
    </row>
    <row r="50" spans="1:14" ht="18" hidden="1" customHeight="1" x14ac:dyDescent="0.2">
      <c r="A50" s="7"/>
      <c r="B50" s="63"/>
      <c r="C50" s="120"/>
      <c r="D50" s="119">
        <f>IF(VLOOKUP($C50,invullijst!$A$10:$M$177,4,FALSE)="","",VLOOKUP($C50,invullijst!$A$10:$M$177,4,FALSE))</f>
        <v>0</v>
      </c>
      <c r="E50" s="74">
        <f>IF(VLOOKUP($C50,invullijst!$A$10:$M$177,2,FALSE)="","",VLOOKUP($C50,invullijst!$A$10:$M$177,2,FALSE))</f>
        <v>0</v>
      </c>
      <c r="F50" s="75">
        <f>IF(VLOOKUP($C50,invullijst!$A$10:$M$177,3,FALSE)="","",VLOOKUP($C50,invullijst!$A$10:$M$177,3,FALSE))</f>
        <v>0</v>
      </c>
      <c r="G50" s="91">
        <f>IF(VLOOKUP(C50,invullijst!$A$10:$M$177,6,FALSE)="","",VLOOKUP(C50,invullijst!$A$10:$M$177,6,FALSE))</f>
        <v>0</v>
      </c>
      <c r="H50" s="92">
        <f>IF(VLOOKUP($C50,invullijst!$A$10:$M$177,7,FALSE)="","",VLOOKUP($C50,invullijst!$A$10:$M$177,7,FALSE))</f>
        <v>0</v>
      </c>
      <c r="I50" s="92">
        <f>IF(VLOOKUP($C50,invullijst!$A$10:$M$177,8,FALSE)="","",VLOOKUP($C50,invullijst!$A$10:$M$177,8,FALSE))</f>
        <v>0</v>
      </c>
      <c r="J50" s="91">
        <f>IF(VLOOKUP($C50,invullijst!$A$10:$M$177,9,FALSE)="","",VLOOKUP($C50,invullijst!$A$10:$M$177,9,FALSE))</f>
        <v>0</v>
      </c>
      <c r="K50" s="91">
        <f>IF(VLOOKUP($C50,invullijst!$A$10:$M$177,10,FALSE)="","",VLOOKUP($C50,invullijst!$A$10:$M$177,10,FALSE))</f>
        <v>0</v>
      </c>
      <c r="L50" s="92">
        <f t="shared" si="1"/>
        <v>0</v>
      </c>
      <c r="M50" s="91">
        <f>IF(VLOOKUP($C50,invullijst!$A$10:$M$177,11,FALSE)="","",VLOOKUP($C50,invullijst!$A$10:$M$177,11,FALSE))</f>
        <v>0</v>
      </c>
      <c r="N50" s="8"/>
    </row>
    <row r="51" spans="1:14" ht="18" hidden="1" customHeight="1" x14ac:dyDescent="0.2">
      <c r="A51" s="7"/>
      <c r="B51" s="7"/>
      <c r="C51" s="120"/>
      <c r="D51" s="119">
        <f>IF(VLOOKUP($C51,invullijst!$A$10:$M$177,4,FALSE)="","",VLOOKUP($C51,invullijst!$A$10:$M$177,4,FALSE))</f>
        <v>0</v>
      </c>
      <c r="E51" s="74">
        <f>IF(VLOOKUP($C51,invullijst!$A$10:$M$177,2,FALSE)="","",VLOOKUP($C51,invullijst!$A$10:$M$177,2,FALSE))</f>
        <v>0</v>
      </c>
      <c r="F51" s="75">
        <f>IF(VLOOKUP($C51,invullijst!$A$10:$M$177,3,FALSE)="","",VLOOKUP($C51,invullijst!$A$10:$M$177,3,FALSE))</f>
        <v>0</v>
      </c>
      <c r="G51" s="91">
        <f>IF(VLOOKUP(C51,invullijst!$A$10:$M$177,6,FALSE)="","",VLOOKUP(C51,invullijst!$A$10:$M$177,6,FALSE))</f>
        <v>0</v>
      </c>
      <c r="H51" s="92">
        <f>IF(VLOOKUP($C51,invullijst!$A$10:$M$177,7,FALSE)="","",VLOOKUP($C51,invullijst!$A$10:$M$177,7,FALSE))</f>
        <v>0</v>
      </c>
      <c r="I51" s="92">
        <f>IF(VLOOKUP($C51,invullijst!$A$10:$M$177,8,FALSE)="","",VLOOKUP($C51,invullijst!$A$10:$M$177,8,FALSE))</f>
        <v>0</v>
      </c>
      <c r="J51" s="91">
        <f>IF(VLOOKUP($C51,invullijst!$A$10:$M$177,9,FALSE)="","",VLOOKUP($C51,invullijst!$A$10:$M$177,9,FALSE))</f>
        <v>0</v>
      </c>
      <c r="K51" s="91">
        <f>IF(VLOOKUP($C51,invullijst!$A$10:$M$177,10,FALSE)="","",VLOOKUP($C51,invullijst!$A$10:$M$177,10,FALSE))</f>
        <v>0</v>
      </c>
      <c r="L51" s="92">
        <f t="shared" si="1"/>
        <v>0</v>
      </c>
      <c r="M51" s="91">
        <f>IF(VLOOKUP($C51,invullijst!$A$10:$M$177,11,FALSE)="","",VLOOKUP($C51,invullijst!$A$10:$M$177,11,FALSE))</f>
        <v>0</v>
      </c>
      <c r="N51" s="8"/>
    </row>
    <row r="52" spans="1:14" ht="18" hidden="1" customHeight="1" x14ac:dyDescent="0.2">
      <c r="A52" s="7"/>
      <c r="B52" s="7"/>
      <c r="C52" s="120"/>
      <c r="D52" s="119">
        <f>IF(VLOOKUP($C52,invullijst!$A$10:$M$177,4,FALSE)="","",VLOOKUP($C52,invullijst!$A$10:$M$177,4,FALSE))</f>
        <v>0</v>
      </c>
      <c r="E52" s="74">
        <f>IF(VLOOKUP($C52,invullijst!$A$10:$M$177,2,FALSE)="","",VLOOKUP($C52,invullijst!$A$10:$M$177,2,FALSE))</f>
        <v>0</v>
      </c>
      <c r="F52" s="75">
        <f>IF(VLOOKUP($C52,invullijst!$A$10:$M$177,3,FALSE)="","",VLOOKUP($C52,invullijst!$A$10:$M$177,3,FALSE))</f>
        <v>0</v>
      </c>
      <c r="G52" s="91">
        <f>IF(VLOOKUP(C52,invullijst!$A$10:$M$177,6,FALSE)="","",VLOOKUP(C52,invullijst!$A$10:$M$177,6,FALSE))</f>
        <v>0</v>
      </c>
      <c r="H52" s="92">
        <f>IF(VLOOKUP($C52,invullijst!$A$10:$M$177,7,FALSE)="","",VLOOKUP($C52,invullijst!$A$10:$M$177,7,FALSE))</f>
        <v>0</v>
      </c>
      <c r="I52" s="92">
        <f>IF(VLOOKUP($C52,invullijst!$A$10:$M$177,8,FALSE)="","",VLOOKUP($C52,invullijst!$A$10:$M$177,8,FALSE))</f>
        <v>0</v>
      </c>
      <c r="J52" s="91">
        <f>IF(VLOOKUP($C52,invullijst!$A$10:$M$177,9,FALSE)="","",VLOOKUP($C52,invullijst!$A$10:$M$177,9,FALSE))</f>
        <v>0</v>
      </c>
      <c r="K52" s="91">
        <f>IF(VLOOKUP($C52,invullijst!$A$10:$M$177,10,FALSE)="","",VLOOKUP($C52,invullijst!$A$10:$M$177,10,FALSE))</f>
        <v>0</v>
      </c>
      <c r="L52" s="92">
        <f t="shared" si="1"/>
        <v>0</v>
      </c>
      <c r="M52" s="91">
        <f>IF(VLOOKUP($C52,invullijst!$A$10:$M$177,11,FALSE)="","",VLOOKUP($C52,invullijst!$A$10:$M$177,11,FALSE))</f>
        <v>0</v>
      </c>
      <c r="N52" s="8"/>
    </row>
    <row r="53" spans="1:14" ht="18" hidden="1" customHeight="1" x14ac:dyDescent="0.2">
      <c r="A53" s="7"/>
      <c r="B53" s="7"/>
      <c r="C53" s="120"/>
      <c r="D53" s="119">
        <f>IF(VLOOKUP($C53,invullijst!$A$10:$M$177,4,FALSE)="","",VLOOKUP($C53,invullijst!$A$10:$M$177,4,FALSE))</f>
        <v>0</v>
      </c>
      <c r="E53" s="74">
        <f>IF(VLOOKUP($C53,invullijst!$A$10:$M$177,2,FALSE)="","",VLOOKUP($C53,invullijst!$A$10:$M$177,2,FALSE))</f>
        <v>0</v>
      </c>
      <c r="F53" s="75">
        <f>IF(VLOOKUP($C53,invullijst!$A$10:$M$177,3,FALSE)="","",VLOOKUP($C53,invullijst!$A$10:$M$177,3,FALSE))</f>
        <v>0</v>
      </c>
      <c r="G53" s="91">
        <f>IF(VLOOKUP(C53,invullijst!$A$10:$M$177,6,FALSE)="","",VLOOKUP(C53,invullijst!$A$10:$M$177,6,FALSE))</f>
        <v>0</v>
      </c>
      <c r="H53" s="92">
        <f>IF(VLOOKUP($C53,invullijst!$A$10:$M$177,7,FALSE)="","",VLOOKUP($C53,invullijst!$A$10:$M$177,7,FALSE))</f>
        <v>0</v>
      </c>
      <c r="I53" s="92">
        <f>IF(VLOOKUP($C53,invullijst!$A$10:$M$177,8,FALSE)="","",VLOOKUP($C53,invullijst!$A$10:$M$177,8,FALSE))</f>
        <v>0</v>
      </c>
      <c r="J53" s="91">
        <f>IF(VLOOKUP($C53,invullijst!$A$10:$M$177,9,FALSE)="","",VLOOKUP($C53,invullijst!$A$10:$M$177,9,FALSE))</f>
        <v>0</v>
      </c>
      <c r="K53" s="91">
        <f>IF(VLOOKUP($C53,invullijst!$A$10:$M$177,10,FALSE)="","",VLOOKUP($C53,invullijst!$A$10:$M$177,10,FALSE))</f>
        <v>0</v>
      </c>
      <c r="L53" s="92">
        <f t="shared" si="1"/>
        <v>0</v>
      </c>
      <c r="M53" s="91">
        <f>IF(VLOOKUP($C53,invullijst!$A$10:$M$177,11,FALSE)="","",VLOOKUP($C53,invullijst!$A$10:$M$177,11,FALSE))</f>
        <v>0</v>
      </c>
      <c r="N53" s="8"/>
    </row>
    <row r="54" spans="1:14" ht="18" hidden="1" customHeight="1" x14ac:dyDescent="0.2">
      <c r="A54" s="7"/>
      <c r="B54" s="7"/>
      <c r="C54" s="120"/>
      <c r="D54" s="119">
        <f>IF(VLOOKUP($C54,invullijst!$A$10:$M$177,4,FALSE)="","",VLOOKUP($C54,invullijst!$A$10:$M$177,4,FALSE))</f>
        <v>0</v>
      </c>
      <c r="E54" s="74">
        <f>IF(VLOOKUP($C54,invullijst!$A$10:$M$177,2,FALSE)="","",VLOOKUP($C54,invullijst!$A$10:$M$177,2,FALSE))</f>
        <v>0</v>
      </c>
      <c r="F54" s="75">
        <f>IF(VLOOKUP($C54,invullijst!$A$10:$M$177,3,FALSE)="","",VLOOKUP($C54,invullijst!$A$10:$M$177,3,FALSE))</f>
        <v>0</v>
      </c>
      <c r="G54" s="91">
        <f>IF(VLOOKUP(C54,invullijst!$A$10:$M$177,6,FALSE)="","",VLOOKUP(C54,invullijst!$A$10:$M$177,6,FALSE))</f>
        <v>0</v>
      </c>
      <c r="H54" s="92">
        <f>IF(VLOOKUP($C54,invullijst!$A$10:$M$177,7,FALSE)="","",VLOOKUP($C54,invullijst!$A$10:$M$177,7,FALSE))</f>
        <v>0</v>
      </c>
      <c r="I54" s="92">
        <f>IF(VLOOKUP($C54,invullijst!$A$10:$M$177,8,FALSE)="","",VLOOKUP($C54,invullijst!$A$10:$M$177,8,FALSE))</f>
        <v>0</v>
      </c>
      <c r="J54" s="91">
        <f>IF(VLOOKUP($C54,invullijst!$A$10:$M$177,9,FALSE)="","",VLOOKUP($C54,invullijst!$A$10:$M$177,9,FALSE))</f>
        <v>0</v>
      </c>
      <c r="K54" s="91">
        <f>IF(VLOOKUP($C54,invullijst!$A$10:$M$177,10,FALSE)="","",VLOOKUP($C54,invullijst!$A$10:$M$177,10,FALSE))</f>
        <v>0</v>
      </c>
      <c r="L54" s="92">
        <f t="shared" si="1"/>
        <v>0</v>
      </c>
      <c r="M54" s="91">
        <f>IF(VLOOKUP($C54,invullijst!$A$10:$M$177,11,FALSE)="","",VLOOKUP($C54,invullijst!$A$10:$M$177,11,FALSE))</f>
        <v>0</v>
      </c>
      <c r="N54" s="8"/>
    </row>
    <row r="55" spans="1:14" ht="18" hidden="1" customHeight="1" x14ac:dyDescent="0.2">
      <c r="A55" s="7"/>
      <c r="B55" s="7"/>
      <c r="C55" s="120"/>
      <c r="D55" s="119">
        <f>IF(VLOOKUP($C55,invullijst!$A$10:$M$177,4,FALSE)="","",VLOOKUP($C55,invullijst!$A$10:$M$177,4,FALSE))</f>
        <v>0</v>
      </c>
      <c r="E55" s="74">
        <f>IF(VLOOKUP($C55,invullijst!$A$10:$M$177,2,FALSE)="","",VLOOKUP($C55,invullijst!$A$10:$M$177,2,FALSE))</f>
        <v>0</v>
      </c>
      <c r="F55" s="75">
        <f>IF(VLOOKUP($C55,invullijst!$A$10:$M$177,3,FALSE)="","",VLOOKUP($C55,invullijst!$A$10:$M$177,3,FALSE))</f>
        <v>0</v>
      </c>
      <c r="G55" s="91">
        <f>IF(VLOOKUP(C55,invullijst!$A$10:$M$177,6,FALSE)="","",VLOOKUP(C55,invullijst!$A$10:$M$177,6,FALSE))</f>
        <v>0</v>
      </c>
      <c r="H55" s="92">
        <f>IF(VLOOKUP($C55,invullijst!$A$10:$M$177,7,FALSE)="","",VLOOKUP($C55,invullijst!$A$10:$M$177,7,FALSE))</f>
        <v>0</v>
      </c>
      <c r="I55" s="92">
        <f>IF(VLOOKUP($C55,invullijst!$A$10:$M$177,8,FALSE)="","",VLOOKUP($C55,invullijst!$A$10:$M$177,8,FALSE))</f>
        <v>0</v>
      </c>
      <c r="J55" s="91">
        <f>IF(VLOOKUP($C55,invullijst!$A$10:$M$177,9,FALSE)="","",VLOOKUP($C55,invullijst!$A$10:$M$177,9,FALSE))</f>
        <v>0</v>
      </c>
      <c r="K55" s="91">
        <f>IF(VLOOKUP($C55,invullijst!$A$10:$M$177,10,FALSE)="","",VLOOKUP($C55,invullijst!$A$10:$M$177,10,FALSE))</f>
        <v>0</v>
      </c>
      <c r="L55" s="92">
        <f t="shared" si="1"/>
        <v>0</v>
      </c>
      <c r="M55" s="91">
        <f>IF(VLOOKUP($C55,invullijst!$A$10:$M$177,11,FALSE)="","",VLOOKUP($C55,invullijst!$A$10:$M$177,11,FALSE))</f>
        <v>0</v>
      </c>
      <c r="N55" s="8"/>
    </row>
  </sheetData>
  <autoFilter ref="C4:M55" xr:uid="{00000000-0009-0000-0000-000001000000}">
    <filterColumn colId="3">
      <filters>
        <filter val="Baardwijk"/>
        <filter val="Besoijen"/>
        <filter val="Elshout"/>
        <filter val="Haarsteeg"/>
        <filter val="Kaatsheuvel"/>
      </filters>
    </filterColumn>
    <sortState xmlns:xlrd2="http://schemas.microsoft.com/office/spreadsheetml/2017/richdata2" ref="C5:M40">
      <sortCondition descending="1" ref="L4:L55"/>
    </sortState>
  </autoFilter>
  <mergeCells count="5">
    <mergeCell ref="G3:K3"/>
    <mergeCell ref="G2:M2"/>
    <mergeCell ref="A1:F2"/>
    <mergeCell ref="G1:J1"/>
    <mergeCell ref="K1:M1"/>
  </mergeCells>
  <pageMargins left="0.59055118110236227" right="0" top="0.39370078740157483" bottom="0.39370078740157483" header="0" footer="0"/>
  <pageSetup paperSize="9" scale="7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 filterMode="1">
    <tabColor rgb="FFFF0000"/>
    <pageSetUpPr fitToPage="1"/>
  </sheetPr>
  <dimension ref="A1:IU14"/>
  <sheetViews>
    <sheetView workbookViewId="0">
      <pane xSplit="6" ySplit="4" topLeftCell="G5" activePane="bottomRight" state="frozen"/>
      <selection pane="topRight"/>
      <selection pane="bottomLeft"/>
      <selection pane="bottomRight" activeCell="I24" sqref="I24"/>
    </sheetView>
  </sheetViews>
  <sheetFormatPr defaultColWidth="9" defaultRowHeight="15" x14ac:dyDescent="0.2"/>
  <cols>
    <col min="1" max="1" width="5.7109375" style="2" customWidth="1"/>
    <col min="2" max="2" width="4.5703125" style="2" customWidth="1"/>
    <col min="3" max="3" width="9.140625" style="2" customWidth="1"/>
    <col min="4" max="4" width="6.28515625" style="2" customWidth="1"/>
    <col min="5" max="5" width="23.85546875" style="3" customWidth="1"/>
    <col min="6" max="6" width="15.42578125" style="3" customWidth="1"/>
    <col min="7" max="7" width="5.7109375" style="3" customWidth="1"/>
    <col min="8" max="11" width="5.7109375" style="2" customWidth="1"/>
    <col min="12" max="12" width="14.28515625" style="3" customWidth="1"/>
    <col min="13" max="13" width="7.140625" style="3" customWidth="1"/>
    <col min="14" max="14" width="6.7109375" style="2" customWidth="1"/>
    <col min="15" max="255" width="9.7109375" style="3" customWidth="1"/>
  </cols>
  <sheetData>
    <row r="1" spans="1:255" ht="24.75" customHeight="1" x14ac:dyDescent="0.2">
      <c r="A1" s="154" t="s">
        <v>89</v>
      </c>
      <c r="B1" s="154"/>
      <c r="C1" s="154"/>
      <c r="D1" s="154"/>
      <c r="E1" s="154"/>
      <c r="F1" s="154"/>
      <c r="G1" s="156" t="str">
        <f>invullijst!F1</f>
        <v>Organisatie</v>
      </c>
      <c r="H1" s="156"/>
      <c r="I1" s="156"/>
      <c r="J1" s="156"/>
      <c r="K1" s="157" t="str">
        <f>invullijst!H2</f>
        <v>2023 - 2024</v>
      </c>
      <c r="L1" s="157"/>
      <c r="M1" s="157"/>
    </row>
    <row r="2" spans="1:255" ht="24.75" customHeight="1" thickBot="1" x14ac:dyDescent="0.25">
      <c r="A2" s="155"/>
      <c r="B2" s="155"/>
      <c r="C2" s="155"/>
      <c r="D2" s="155"/>
      <c r="E2" s="155"/>
      <c r="F2" s="155"/>
      <c r="G2" s="153" t="str">
        <f>invullijst!F3</f>
        <v>St. Crispinus &amp; Crispinianus Besoijen</v>
      </c>
      <c r="H2" s="153"/>
      <c r="I2" s="153"/>
      <c r="J2" s="153"/>
      <c r="K2" s="153"/>
      <c r="L2" s="153"/>
      <c r="M2" s="153"/>
      <c r="N2" s="4"/>
    </row>
    <row r="3" spans="1:255" ht="15.75" thickBot="1" x14ac:dyDescent="0.25">
      <c r="A3" s="12"/>
      <c r="B3" s="12"/>
      <c r="C3" s="12"/>
      <c r="D3" s="12"/>
      <c r="E3" s="12"/>
      <c r="F3" s="12"/>
      <c r="G3" s="146" t="s">
        <v>29</v>
      </c>
      <c r="H3" s="146"/>
      <c r="I3" s="146"/>
      <c r="J3" s="146"/>
      <c r="K3" s="146"/>
      <c r="L3" s="12"/>
      <c r="M3" s="13" t="s">
        <v>3</v>
      </c>
      <c r="N3" s="5"/>
    </row>
    <row r="4" spans="1:255" s="77" customFormat="1" ht="16.5" thickBot="1" x14ac:dyDescent="0.25">
      <c r="A4" s="12" t="s">
        <v>86</v>
      </c>
      <c r="B4" s="12"/>
      <c r="C4" s="12" t="s">
        <v>87</v>
      </c>
      <c r="D4" s="12"/>
      <c r="E4" s="12" t="s">
        <v>0</v>
      </c>
      <c r="F4" s="12" t="s">
        <v>1</v>
      </c>
      <c r="G4" s="14">
        <v>1</v>
      </c>
      <c r="H4" s="14">
        <v>2</v>
      </c>
      <c r="I4" s="14">
        <v>3</v>
      </c>
      <c r="J4" s="14">
        <v>4</v>
      </c>
      <c r="K4" s="14">
        <v>5</v>
      </c>
      <c r="L4" s="12" t="s">
        <v>2</v>
      </c>
      <c r="M4" s="13" t="s">
        <v>4</v>
      </c>
      <c r="N4" s="5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</row>
    <row r="5" spans="1:255" ht="15.75" x14ac:dyDescent="0.2">
      <c r="A5" s="63" t="s">
        <v>28</v>
      </c>
      <c r="B5" s="63">
        <v>1</v>
      </c>
      <c r="C5" s="119">
        <v>312</v>
      </c>
      <c r="D5" s="119" t="str">
        <f>IF(VLOOKUP($C5,invullijst!$A$11:$M$177,4,FALSE)="","",VLOOKUP($C5,invullijst!$A$11:$M$177,4,FALSE))</f>
        <v>J</v>
      </c>
      <c r="E5" s="75" t="str">
        <f>IF(VLOOKUP($C5,invullijst!$A$11:$M$177,2,FALSE)="","",VLOOKUP($C5,invullijst!$A$11:$M$177,2,FALSE))</f>
        <v>Floor de Jong</v>
      </c>
      <c r="F5" s="75" t="str">
        <f>IF(VLOOKUP($C5,invullijst!$A$11:$M$177,3,FALSE)="","",VLOOKUP($C5,invullijst!$A$11:$M$177,3,FALSE))</f>
        <v>Elshout</v>
      </c>
      <c r="G5" s="63">
        <f>IF(VLOOKUP($C5,invullijst!$A$11:$M$177,6,FALSE)="","",VLOOKUP($C5,invullijst!$A$11:$M$177,6,FALSE))</f>
        <v>91</v>
      </c>
      <c r="H5" s="63" t="str">
        <f>IF(VLOOKUP($C5,invullijst!$A$11:$M$177,7,FALSE)="","",VLOOKUP($C5,invullijst!$A$11:$M$177,7,FALSE))</f>
        <v/>
      </c>
      <c r="I5" s="63">
        <f>IF(VLOOKUP($C5,invullijst!$A$11:$M$177,8,FALSE)="","",VLOOKUP($C5,invullijst!$A$11:$M$177,8,FALSE))</f>
        <v>91</v>
      </c>
      <c r="J5" s="63">
        <f>IF(VLOOKUP($C5,invullijst!$A$11:$M$177,9,FALSE)="","",VLOOKUP($C5,invullijst!$A$11:$M$177,9,FALSE))</f>
        <v>90</v>
      </c>
      <c r="K5" s="63">
        <f>IF(VLOOKUP($C5,invullijst!$A$11:$M$177,10,FALSE)="","",VLOOKUP($C5,invullijst!$A$11:$M$177,10,FALSE))</f>
        <v>92</v>
      </c>
      <c r="L5" s="64">
        <f>SUM(G5:K5)</f>
        <v>364</v>
      </c>
      <c r="M5" s="64">
        <f>IF(VLOOKUP($C5,invullijst!$A$11:$M$177,11,FALSE)="","",VLOOKUP($C5,invullijst!$A$11:$M$177,11,FALSE))</f>
        <v>43</v>
      </c>
      <c r="N5" s="6"/>
    </row>
    <row r="6" spans="1:255" ht="15.75" x14ac:dyDescent="0.2">
      <c r="A6" s="7"/>
      <c r="B6" s="7">
        <v>2</v>
      </c>
      <c r="C6" s="120">
        <v>109</v>
      </c>
      <c r="D6" s="119" t="str">
        <f>IF(VLOOKUP($C6,invullijst!$A$11:$M$177,4,FALSE)="","",VLOOKUP($C6,invullijst!$A$11:$M$177,4,FALSE))</f>
        <v>J</v>
      </c>
      <c r="E6" s="75" t="str">
        <f>IF(VLOOKUP($C6,invullijst!$A$11:$M$177,2,FALSE)="","",VLOOKUP($C6,invullijst!$A$11:$M$177,2,FALSE))</f>
        <v>Gijs Pullens</v>
      </c>
      <c r="F6" s="75" t="str">
        <f>IF(VLOOKUP($C6,invullijst!$A$11:$M$177,3,FALSE)="","",VLOOKUP($C6,invullijst!$A$11:$M$177,3,FALSE))</f>
        <v>Baardwijk</v>
      </c>
      <c r="G6" s="63" t="str">
        <f>IF(VLOOKUP($C6,invullijst!$A$11:$M$177,6,FALSE)="","",VLOOKUP($C6,invullijst!$A$11:$M$177,6,FALSE))</f>
        <v/>
      </c>
      <c r="H6" s="63">
        <f>IF(VLOOKUP($C6,invullijst!$A$11:$M$177,7,FALSE)="","",VLOOKUP($C6,invullijst!$A$11:$M$177,7,FALSE))</f>
        <v>83</v>
      </c>
      <c r="I6" s="63">
        <f>IF(VLOOKUP($C6,invullijst!$A$11:$M$177,8,FALSE)="","",VLOOKUP($C6,invullijst!$A$11:$M$177,8,FALSE))</f>
        <v>92</v>
      </c>
      <c r="J6" s="63">
        <f>IF(VLOOKUP($C6,invullijst!$A$11:$M$177,9,FALSE)="","",VLOOKUP($C6,invullijst!$A$11:$M$177,9,FALSE))</f>
        <v>83</v>
      </c>
      <c r="K6" s="63">
        <f>IF(VLOOKUP($C6,invullijst!$A$11:$M$177,10,FALSE)="","",VLOOKUP($C6,invullijst!$A$11:$M$177,10,FALSE))</f>
        <v>78</v>
      </c>
      <c r="L6" s="11">
        <f>SUM(G6:K6)</f>
        <v>336</v>
      </c>
      <c r="M6" s="64">
        <f>IF(VLOOKUP($C6,invullijst!$A$11:$M$177,11,FALSE)="","",VLOOKUP($C6,invullijst!$A$11:$M$177,11,FALSE))</f>
        <v>44</v>
      </c>
      <c r="N6" s="6"/>
    </row>
    <row r="7" spans="1:255" ht="15.75" hidden="1" x14ac:dyDescent="0.2">
      <c r="A7" s="7"/>
      <c r="B7" s="7">
        <v>3</v>
      </c>
      <c r="C7" s="120"/>
      <c r="D7" s="119">
        <f>IF(VLOOKUP($C7,invullijst!$A$10:$M$177,4,FALSE)="","",VLOOKUP($C7,invullijst!$A$10:$M$177,4,FALSE))</f>
        <v>0</v>
      </c>
      <c r="E7" s="75">
        <f>IF(VLOOKUP($C7,invullijst!$A$10:$M$177,2,FALSE)="","",VLOOKUP($C7,invullijst!$A$10:$M$177,2,FALSE))</f>
        <v>0</v>
      </c>
      <c r="F7" s="75">
        <f>IF(VLOOKUP($C7,invullijst!$A$10:$M$177,3,FALSE)="","",VLOOKUP($C7,invullijst!$A$10:$M$177,3,FALSE))</f>
        <v>0</v>
      </c>
      <c r="G7" s="63">
        <f>IF(VLOOKUP($C7,invullijst!$A$10:$M$177,6,FALSE)="","",VLOOKUP($C7,invullijst!$A$10:$M$177,6,FALSE))</f>
        <v>0</v>
      </c>
      <c r="H7" s="63">
        <f>IF(VLOOKUP($C7,invullijst!$A$10:$M$177,7,FALSE)="","",VLOOKUP($C7,invullijst!$A$10:$M$177,7,FALSE))</f>
        <v>0</v>
      </c>
      <c r="I7" s="63">
        <f>IF(VLOOKUP($C7,invullijst!$A$10:$M$177,8,FALSE)="","",VLOOKUP($C7,invullijst!$A$10:$M$177,8,FALSE))</f>
        <v>0</v>
      </c>
      <c r="J7" s="63">
        <f>IF(VLOOKUP($C7,invullijst!$A$10:$M$177,9,FALSE)="","",VLOOKUP($C7,invullijst!$A$10:$M$177,9,FALSE))</f>
        <v>0</v>
      </c>
      <c r="K7" s="63">
        <f>IF(VLOOKUP($C7,invullijst!$A$10:$M$177,10,FALSE)="","",VLOOKUP($C7,invullijst!$A$10:$M$177,10,FALSE))</f>
        <v>0</v>
      </c>
      <c r="L7" s="11">
        <f>SUM(G7:K7)</f>
        <v>0</v>
      </c>
      <c r="M7" s="64">
        <f>IF(VLOOKUP($C7,invullijst!$A$10:$M$177,11,FALSE)="","",VLOOKUP($C7,invullijst!$A$10:$M$177,11,FALSE))</f>
        <v>0</v>
      </c>
      <c r="N7" s="6"/>
    </row>
    <row r="8" spans="1:255" hidden="1" x14ac:dyDescent="0.2">
      <c r="A8" s="7"/>
      <c r="B8" s="7">
        <v>4</v>
      </c>
      <c r="C8" s="120"/>
      <c r="D8" s="119">
        <f>IF(VLOOKUP($C8,invullijst!$A$10:$M$177,4,FALSE)="","",VLOOKUP($C8,invullijst!$A$10:$M$177,4,FALSE))</f>
        <v>0</v>
      </c>
      <c r="E8" s="75">
        <f>IF(VLOOKUP($C8,invullijst!$A$10:$M$177,2,FALSE)="","",VLOOKUP($C8,invullijst!$A$10:$M$177,2,FALSE))</f>
        <v>0</v>
      </c>
      <c r="F8" s="75">
        <f>IF(VLOOKUP($C8,invullijst!$A$10:$M$177,3,FALSE)="","",VLOOKUP($C8,invullijst!$A$10:$M$177,3,FALSE))</f>
        <v>0</v>
      </c>
      <c r="G8" s="63">
        <f>IF(VLOOKUP($C8,invullijst!$A$10:$M$177,6,FALSE)="","",VLOOKUP($C8,invullijst!$A$10:$M$177,6,FALSE))</f>
        <v>0</v>
      </c>
      <c r="H8" s="63">
        <f>IF(VLOOKUP($C8,invullijst!$A$10:$M$177,7,FALSE)="","",VLOOKUP($C8,invullijst!$A$10:$M$177,7,FALSE))</f>
        <v>0</v>
      </c>
      <c r="I8" s="63">
        <f>IF(VLOOKUP($C8,invullijst!$A$10:$M$177,8,FALSE)="","",VLOOKUP($C8,invullijst!$A$10:$M$177,8,FALSE))</f>
        <v>0</v>
      </c>
      <c r="J8" s="63">
        <f>IF(VLOOKUP($C8,invullijst!$A$10:$M$177,9,FALSE)="","",VLOOKUP($C8,invullijst!$A$10:$M$177,9,FALSE))</f>
        <v>0</v>
      </c>
      <c r="K8" s="63">
        <f>IF(VLOOKUP($C8,invullijst!$A$10:$M$177,10,FALSE)="","",VLOOKUP($C8,invullijst!$A$10:$M$177,10,FALSE))</f>
        <v>0</v>
      </c>
      <c r="L8" s="11">
        <f t="shared" ref="L8:L14" si="0">SUM(G8:K8)</f>
        <v>0</v>
      </c>
      <c r="M8" s="64">
        <f>IF(VLOOKUP($C8,invullijst!$A$10:$M$177,11,FALSE)="","",VLOOKUP($C8,invullijst!$A$10:$M$177,11,FALSE))</f>
        <v>0</v>
      </c>
      <c r="N8" s="8"/>
    </row>
    <row r="9" spans="1:255" hidden="1" x14ac:dyDescent="0.2">
      <c r="A9" s="7"/>
      <c r="B9" s="7"/>
      <c r="C9" s="120"/>
      <c r="D9" s="119">
        <f>IF(VLOOKUP($C9,invullijst!$A$10:$M$177,4,FALSE)="","",VLOOKUP($C9,invullijst!$A$10:$M$177,4,FALSE))</f>
        <v>0</v>
      </c>
      <c r="E9" s="75">
        <f>IF(VLOOKUP($C9,invullijst!$A$10:$M$177,2,FALSE)="","",VLOOKUP($C9,invullijst!$A$10:$M$177,2,FALSE))</f>
        <v>0</v>
      </c>
      <c r="F9" s="75">
        <f>IF(VLOOKUP($C9,invullijst!$A$10:$M$177,3,FALSE)="","",VLOOKUP($C9,invullijst!$A$10:$M$177,3,FALSE))</f>
        <v>0</v>
      </c>
      <c r="G9" s="63">
        <f>IF(VLOOKUP($C9,invullijst!$A$10:$M$177,6,FALSE)="","",VLOOKUP($C9,invullijst!$A$10:$M$177,6,FALSE))</f>
        <v>0</v>
      </c>
      <c r="H9" s="63">
        <f>IF(VLOOKUP($C9,invullijst!$A$10:$M$177,7,FALSE)="","",VLOOKUP($C9,invullijst!$A$10:$M$177,7,FALSE))</f>
        <v>0</v>
      </c>
      <c r="I9" s="63">
        <f>IF(VLOOKUP($C9,invullijst!$A$10:$M$177,8,FALSE)="","",VLOOKUP($C9,invullijst!$A$10:$M$177,8,FALSE))</f>
        <v>0</v>
      </c>
      <c r="J9" s="63">
        <f>IF(VLOOKUP($C9,invullijst!$A$10:$M$177,9,FALSE)="","",VLOOKUP($C9,invullijst!$A$10:$M$177,9,FALSE))</f>
        <v>0</v>
      </c>
      <c r="K9" s="63">
        <f>IF(VLOOKUP($C9,invullijst!$A$10:$M$177,10,FALSE)="","",VLOOKUP($C9,invullijst!$A$10:$M$177,10,FALSE))</f>
        <v>0</v>
      </c>
      <c r="L9" s="11">
        <f t="shared" si="0"/>
        <v>0</v>
      </c>
      <c r="M9" s="64">
        <f>IF(VLOOKUP($C9,invullijst!$A$10:$M$177,11,FALSE)="","",VLOOKUP($C9,invullijst!$A$10:$M$177,11,FALSE))</f>
        <v>0</v>
      </c>
      <c r="N9" s="9"/>
    </row>
    <row r="10" spans="1:255" hidden="1" x14ac:dyDescent="0.2">
      <c r="A10" s="7"/>
      <c r="B10" s="7"/>
      <c r="C10" s="120"/>
      <c r="D10" s="119">
        <f>IF(VLOOKUP($C10,invullijst!$A$10:$M$177,4,FALSE)="","",VLOOKUP($C10,invullijst!$A$10:$M$177,4,FALSE))</f>
        <v>0</v>
      </c>
      <c r="E10" s="75">
        <f>IF(VLOOKUP($C10,invullijst!$A$10:$M$177,2,FALSE)="","",VLOOKUP($C10,invullijst!$A$10:$M$177,2,FALSE))</f>
        <v>0</v>
      </c>
      <c r="F10" s="75">
        <f>IF(VLOOKUP($C10,invullijst!$A$10:$M$177,3,FALSE)="","",VLOOKUP($C10,invullijst!$A$10:$M$177,3,FALSE))</f>
        <v>0</v>
      </c>
      <c r="G10" s="63">
        <f>IF(VLOOKUP($C10,invullijst!$A$10:$M$177,6,FALSE)="","",VLOOKUP($C10,invullijst!$A$10:$M$177,6,FALSE))</f>
        <v>0</v>
      </c>
      <c r="H10" s="63">
        <f>IF(VLOOKUP($C10,invullijst!$A$10:$M$177,7,FALSE)="","",VLOOKUP($C10,invullijst!$A$10:$M$177,7,FALSE))</f>
        <v>0</v>
      </c>
      <c r="I10" s="63">
        <f>IF(VLOOKUP($C10,invullijst!$A$10:$M$177,8,FALSE)="","",VLOOKUP($C10,invullijst!$A$10:$M$177,8,FALSE))</f>
        <v>0</v>
      </c>
      <c r="J10" s="63">
        <f>IF(VLOOKUP($C10,invullijst!$A$10:$M$177,9,FALSE)="","",VLOOKUP($C10,invullijst!$A$10:$M$177,9,FALSE))</f>
        <v>0</v>
      </c>
      <c r="K10" s="63">
        <f>IF(VLOOKUP($C10,invullijst!$A$10:$M$177,10,FALSE)="","",VLOOKUP($C10,invullijst!$A$10:$M$177,10,FALSE))</f>
        <v>0</v>
      </c>
      <c r="L10" s="11">
        <f t="shared" si="0"/>
        <v>0</v>
      </c>
      <c r="M10" s="64">
        <f>IF(VLOOKUP($C10,invullijst!$A$10:$M$177,11,FALSE)="","",VLOOKUP($C10,invullijst!$A$10:$M$177,11,FALSE))</f>
        <v>0</v>
      </c>
      <c r="N10" s="9"/>
    </row>
    <row r="11" spans="1:255" hidden="1" x14ac:dyDescent="0.2">
      <c r="A11" s="7"/>
      <c r="B11" s="7"/>
      <c r="C11" s="120"/>
      <c r="D11" s="119">
        <f>IF(VLOOKUP($C11,invullijst!$A$10:$M$177,4,FALSE)="","",VLOOKUP($C11,invullijst!$A$10:$M$177,4,FALSE))</f>
        <v>0</v>
      </c>
      <c r="E11" s="75">
        <f>IF(VLOOKUP($C11,invullijst!$A$10:$M$177,2,FALSE)="","",VLOOKUP($C11,invullijst!$A$10:$M$177,2,FALSE))</f>
        <v>0</v>
      </c>
      <c r="F11" s="75">
        <f>IF(VLOOKUP($C11,invullijst!$A$10:$M$177,3,FALSE)="","",VLOOKUP($C11,invullijst!$A$10:$M$177,3,FALSE))</f>
        <v>0</v>
      </c>
      <c r="G11" s="63">
        <f>IF(VLOOKUP($C11,invullijst!$A$10:$M$177,6,FALSE)="","",VLOOKUP($C11,invullijst!$A$10:$M$177,6,FALSE))</f>
        <v>0</v>
      </c>
      <c r="H11" s="63">
        <f>IF(VLOOKUP($C11,invullijst!$A$10:$M$177,7,FALSE)="","",VLOOKUP($C11,invullijst!$A$10:$M$177,7,FALSE))</f>
        <v>0</v>
      </c>
      <c r="I11" s="63">
        <f>IF(VLOOKUP($C11,invullijst!$A$10:$M$177,8,FALSE)="","",VLOOKUP($C11,invullijst!$A$10:$M$177,8,FALSE))</f>
        <v>0</v>
      </c>
      <c r="J11" s="63">
        <f>IF(VLOOKUP($C11,invullijst!$A$10:$M$177,9,FALSE)="","",VLOOKUP($C11,invullijst!$A$10:$M$177,9,FALSE))</f>
        <v>0</v>
      </c>
      <c r="K11" s="63">
        <f>IF(VLOOKUP($C11,invullijst!$A$10:$M$177,10,FALSE)="","",VLOOKUP($C11,invullijst!$A$10:$M$177,10,FALSE))</f>
        <v>0</v>
      </c>
      <c r="L11" s="11">
        <f t="shared" si="0"/>
        <v>0</v>
      </c>
      <c r="M11" s="64">
        <f>IF(VLOOKUP($C11,invullijst!$A$10:$M$177,11,FALSE)="","",VLOOKUP($C11,invullijst!$A$10:$M$177,11,FALSE))</f>
        <v>0</v>
      </c>
      <c r="N11" s="8"/>
    </row>
    <row r="12" spans="1:255" hidden="1" x14ac:dyDescent="0.2">
      <c r="A12" s="7"/>
      <c r="B12" s="7"/>
      <c r="C12" s="120"/>
      <c r="D12" s="119">
        <f>IF(VLOOKUP($C12,invullijst!$A$10:$M$177,4,FALSE)="","",VLOOKUP($C12,invullijst!$A$10:$M$177,4,FALSE))</f>
        <v>0</v>
      </c>
      <c r="E12" s="75">
        <f>IF(VLOOKUP($C12,invullijst!$A$10:$M$177,2,FALSE)="","",VLOOKUP($C12,invullijst!$A$10:$M$177,2,FALSE))</f>
        <v>0</v>
      </c>
      <c r="F12" s="75">
        <f>IF(VLOOKUP($C12,invullijst!$A$10:$M$177,3,FALSE)="","",VLOOKUP($C12,invullijst!$A$10:$M$177,3,FALSE))</f>
        <v>0</v>
      </c>
      <c r="G12" s="63">
        <f>IF(VLOOKUP($C12,invullijst!$A$10:$M$177,6,FALSE)="","",VLOOKUP($C12,invullijst!$A$10:$M$177,6,FALSE))</f>
        <v>0</v>
      </c>
      <c r="H12" s="63">
        <f>IF(VLOOKUP($C12,invullijst!$A$10:$M$177,7,FALSE)="","",VLOOKUP($C12,invullijst!$A$10:$M$177,7,FALSE))</f>
        <v>0</v>
      </c>
      <c r="I12" s="63">
        <f>IF(VLOOKUP($C12,invullijst!$A$10:$M$177,8,FALSE)="","",VLOOKUP($C12,invullijst!$A$10:$M$177,8,FALSE))</f>
        <v>0</v>
      </c>
      <c r="J12" s="63">
        <f>IF(VLOOKUP($C12,invullijst!$A$10:$M$177,9,FALSE)="","",VLOOKUP($C12,invullijst!$A$10:$M$177,9,FALSE))</f>
        <v>0</v>
      </c>
      <c r="K12" s="63">
        <f>IF(VLOOKUP($C12,invullijst!$A$10:$M$177,10,FALSE)="","",VLOOKUP($C12,invullijst!$A$10:$M$177,10,FALSE))</f>
        <v>0</v>
      </c>
      <c r="L12" s="11">
        <f t="shared" si="0"/>
        <v>0</v>
      </c>
      <c r="M12" s="64">
        <f>IF(VLOOKUP($C12,invullijst!$A$10:$M$177,11,FALSE)="","",VLOOKUP($C12,invullijst!$A$10:$M$177,11,FALSE))</f>
        <v>0</v>
      </c>
    </row>
    <row r="13" spans="1:255" hidden="1" x14ac:dyDescent="0.2">
      <c r="A13" s="7"/>
      <c r="B13" s="7"/>
      <c r="C13" s="120"/>
      <c r="D13" s="119">
        <f>IF(VLOOKUP($C13,invullijst!$A$10:$M$177,4,FALSE)="","",VLOOKUP($C13,invullijst!$A$10:$M$177,4,FALSE))</f>
        <v>0</v>
      </c>
      <c r="E13" s="75">
        <f>IF(VLOOKUP($C13,invullijst!$A$10:$M$177,2,FALSE)="","",VLOOKUP($C13,invullijst!$A$10:$M$177,2,FALSE))</f>
        <v>0</v>
      </c>
      <c r="F13" s="75">
        <f>IF(VLOOKUP($C13,invullijst!$A$10:$M$177,3,FALSE)="","",VLOOKUP($C13,invullijst!$A$10:$M$177,3,FALSE))</f>
        <v>0</v>
      </c>
      <c r="G13" s="63">
        <f>IF(VLOOKUP($C13,invullijst!$A$10:$M$177,6,FALSE)="","",VLOOKUP($C13,invullijst!$A$10:$M$177,6,FALSE))</f>
        <v>0</v>
      </c>
      <c r="H13" s="63">
        <f>IF(VLOOKUP($C13,invullijst!$A$10:$M$177,7,FALSE)="","",VLOOKUP($C13,invullijst!$A$10:$M$177,7,FALSE))</f>
        <v>0</v>
      </c>
      <c r="I13" s="63">
        <f>IF(VLOOKUP($C13,invullijst!$A$10:$M$177,8,FALSE)="","",VLOOKUP($C13,invullijst!$A$10:$M$177,8,FALSE))</f>
        <v>0</v>
      </c>
      <c r="J13" s="63">
        <f>IF(VLOOKUP($C13,invullijst!$A$10:$M$177,9,FALSE)="","",VLOOKUP($C13,invullijst!$A$10:$M$177,9,FALSE))</f>
        <v>0</v>
      </c>
      <c r="K13" s="63">
        <f>IF(VLOOKUP($C13,invullijst!$A$10:$M$177,10,FALSE)="","",VLOOKUP($C13,invullijst!$A$10:$M$177,10,FALSE))</f>
        <v>0</v>
      </c>
      <c r="L13" s="11">
        <f t="shared" si="0"/>
        <v>0</v>
      </c>
      <c r="M13" s="64">
        <f>IF(VLOOKUP($C13,invullijst!$A$10:$M$177,11,FALSE)="","",VLOOKUP($C13,invullijst!$A$10:$M$177,11,FALSE))</f>
        <v>0</v>
      </c>
    </row>
    <row r="14" spans="1:255" hidden="1" x14ac:dyDescent="0.2">
      <c r="A14" s="7"/>
      <c r="B14" s="7"/>
      <c r="C14" s="120"/>
      <c r="D14" s="119">
        <f>IF(VLOOKUP($C14,invullijst!$A$10:$M$177,4,FALSE)="","",VLOOKUP($C14,invullijst!$A$10:$M$177,4,FALSE))</f>
        <v>0</v>
      </c>
      <c r="E14" s="75">
        <f>IF(VLOOKUP($C14,invullijst!$A$10:$M$177,2,FALSE)="","",VLOOKUP($C14,invullijst!$A$10:$M$177,2,FALSE))</f>
        <v>0</v>
      </c>
      <c r="F14" s="75">
        <f>IF(VLOOKUP($C14,invullijst!$A$10:$M$177,3,FALSE)="","",VLOOKUP($C14,invullijst!$A$10:$M$177,3,FALSE))</f>
        <v>0</v>
      </c>
      <c r="G14" s="63">
        <f>IF(VLOOKUP($C14,invullijst!$A$10:$M$177,6,FALSE)="","",VLOOKUP($C14,invullijst!$A$10:$M$177,6,FALSE))</f>
        <v>0</v>
      </c>
      <c r="H14" s="63">
        <f>IF(VLOOKUP($C14,invullijst!$A$10:$M$177,7,FALSE)="","",VLOOKUP($C14,invullijst!$A$10:$M$177,7,FALSE))</f>
        <v>0</v>
      </c>
      <c r="I14" s="63">
        <f>IF(VLOOKUP($C14,invullijst!$A$10:$M$177,8,FALSE)="","",VLOOKUP($C14,invullijst!$A$10:$M$177,8,FALSE))</f>
        <v>0</v>
      </c>
      <c r="J14" s="63">
        <f>IF(VLOOKUP($C14,invullijst!$A$10:$M$177,9,FALSE)="","",VLOOKUP($C14,invullijst!$A$10:$M$177,9,FALSE))</f>
        <v>0</v>
      </c>
      <c r="K14" s="63">
        <f>IF(VLOOKUP($C14,invullijst!$A$10:$M$177,10,FALSE)="","",VLOOKUP($C14,invullijst!$A$10:$M$177,10,FALSE))</f>
        <v>0</v>
      </c>
      <c r="L14" s="11">
        <f t="shared" si="0"/>
        <v>0</v>
      </c>
      <c r="M14" s="64">
        <f>IF(VLOOKUP($C14,invullijst!$A$10:$M$177,11,FALSE)="","",VLOOKUP($C14,invullijst!$A$10:$M$177,11,FALSE))</f>
        <v>0</v>
      </c>
    </row>
  </sheetData>
  <autoFilter ref="C4:M14" xr:uid="{00000000-0009-0000-0000-000002000000}">
    <filterColumn colId="3">
      <filters>
        <filter val="Baardwijk"/>
        <filter val="Elshout"/>
      </filters>
    </filterColumn>
    <sortState xmlns:xlrd2="http://schemas.microsoft.com/office/spreadsheetml/2017/richdata2" ref="C5:M14">
      <sortCondition descending="1" ref="L4:L14"/>
    </sortState>
  </autoFilter>
  <mergeCells count="5">
    <mergeCell ref="G3:K3"/>
    <mergeCell ref="G2:M2"/>
    <mergeCell ref="A1:F2"/>
    <mergeCell ref="G1:J1"/>
    <mergeCell ref="K1:M1"/>
  </mergeCells>
  <pageMargins left="0.59055118110236227" right="0" top="0.39370078740157483" bottom="0.39370078740157483" header="0" footer="0"/>
  <pageSetup paperSize="9" scale="84" orientation="portrait" horizontalDpi="4294967293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 filterMode="1">
    <tabColor rgb="FFFF0000"/>
    <pageSetUpPr fitToPage="1"/>
  </sheetPr>
  <dimension ref="A1:Y34"/>
  <sheetViews>
    <sheetView workbookViewId="0">
      <pane xSplit="6" ySplit="4" topLeftCell="G5" activePane="bottomRight" state="frozen"/>
      <selection pane="topRight"/>
      <selection pane="bottomLeft"/>
      <selection pane="bottomRight" activeCell="P20" sqref="P20"/>
    </sheetView>
  </sheetViews>
  <sheetFormatPr defaultColWidth="9" defaultRowHeight="15" x14ac:dyDescent="0.2"/>
  <cols>
    <col min="1" max="1" width="5.7109375" style="2" customWidth="1"/>
    <col min="2" max="3" width="9.140625" style="2" customWidth="1"/>
    <col min="4" max="4" width="6.28515625" style="2" customWidth="1"/>
    <col min="5" max="5" width="23.85546875" style="3" customWidth="1"/>
    <col min="6" max="6" width="15.42578125" style="3" customWidth="1"/>
    <col min="7" max="7" width="5.7109375" style="3" customWidth="1"/>
    <col min="8" max="11" width="5.7109375" style="2" customWidth="1"/>
    <col min="12" max="12" width="14.28515625" style="3" customWidth="1"/>
    <col min="13" max="13" width="7.140625" style="3" customWidth="1"/>
    <col min="14" max="25" width="9.7109375" style="3" customWidth="1"/>
  </cols>
  <sheetData>
    <row r="1" spans="1:13" ht="24.75" customHeight="1" x14ac:dyDescent="0.2">
      <c r="A1" s="154" t="s">
        <v>90</v>
      </c>
      <c r="B1" s="154"/>
      <c r="C1" s="154"/>
      <c r="D1" s="154"/>
      <c r="E1" s="154"/>
      <c r="F1" s="154"/>
      <c r="G1" s="156" t="str">
        <f>invullijst!F1</f>
        <v>Organisatie</v>
      </c>
      <c r="H1" s="156"/>
      <c r="I1" s="156"/>
      <c r="J1" s="156"/>
      <c r="K1" s="157" t="str">
        <f>invullijst!H2</f>
        <v>2023 - 2024</v>
      </c>
      <c r="L1" s="157"/>
      <c r="M1" s="157"/>
    </row>
    <row r="2" spans="1:13" ht="24.75" customHeight="1" x14ac:dyDescent="0.2">
      <c r="A2" s="160"/>
      <c r="B2" s="160"/>
      <c r="C2" s="160"/>
      <c r="D2" s="160"/>
      <c r="E2" s="160"/>
      <c r="F2" s="160"/>
      <c r="G2" s="159" t="str">
        <f>invullijst!F3</f>
        <v>St. Crispinus &amp; Crispinianus Besoijen</v>
      </c>
      <c r="H2" s="159"/>
      <c r="I2" s="159"/>
      <c r="J2" s="159"/>
      <c r="K2" s="159"/>
      <c r="L2" s="159"/>
      <c r="M2" s="159"/>
    </row>
    <row r="3" spans="1:13" x14ac:dyDescent="0.2">
      <c r="A3" s="71"/>
      <c r="B3" s="71"/>
      <c r="C3" s="71"/>
      <c r="D3" s="71"/>
      <c r="E3" s="71"/>
      <c r="F3" s="71"/>
      <c r="G3" s="158" t="s">
        <v>29</v>
      </c>
      <c r="H3" s="158"/>
      <c r="I3" s="158"/>
      <c r="J3" s="158"/>
      <c r="K3" s="158"/>
      <c r="L3" s="71"/>
      <c r="M3" s="73" t="s">
        <v>3</v>
      </c>
    </row>
    <row r="4" spans="1:13" x14ac:dyDescent="0.2">
      <c r="A4" s="71" t="s">
        <v>30</v>
      </c>
      <c r="B4" s="71"/>
      <c r="C4" s="71" t="s">
        <v>87</v>
      </c>
      <c r="D4" s="71"/>
      <c r="E4" s="71" t="s">
        <v>0</v>
      </c>
      <c r="F4" s="71" t="s">
        <v>1</v>
      </c>
      <c r="G4" s="72">
        <v>1</v>
      </c>
      <c r="H4" s="72">
        <v>2</v>
      </c>
      <c r="I4" s="72">
        <v>3</v>
      </c>
      <c r="J4" s="72">
        <v>4</v>
      </c>
      <c r="K4" s="72">
        <v>5</v>
      </c>
      <c r="L4" s="71" t="s">
        <v>2</v>
      </c>
      <c r="M4" s="73" t="s">
        <v>4</v>
      </c>
    </row>
    <row r="5" spans="1:13" x14ac:dyDescent="0.2">
      <c r="A5" s="7" t="s">
        <v>28</v>
      </c>
      <c r="B5" s="7">
        <v>1</v>
      </c>
      <c r="C5" s="120">
        <v>413</v>
      </c>
      <c r="D5" s="120" t="str">
        <f>IF(VLOOKUP($C5,invullijst!$A$10:$M188,4,FALSE)="","",VLOOKUP($C5,invullijst!$A$10:$M188,4,FALSE))</f>
        <v>65+</v>
      </c>
      <c r="E5" s="74" t="str">
        <f>IF(VLOOKUP($C5,invullijst!$A$10:$M179,2,FALSE)="","",VLOOKUP($C5,invullijst!$A$10:$M179,2,FALSE))</f>
        <v>Frans Mommersteeg</v>
      </c>
      <c r="F5" s="74" t="str">
        <f>IF(VLOOKUP($C5,invullijst!$A$10:$M$177,3,FALSE)="","",VLOOKUP($C5,invullijst!$A$10:$M$177,3,FALSE))</f>
        <v>Haarsteeg</v>
      </c>
      <c r="G5" s="7">
        <f>IF(VLOOKUP($C5,invullijst!$A$10:$M$177,6,FALSE)="","",VLOOKUP($C5,invullijst!$A$10:$M$177,6,FALSE))</f>
        <v>96</v>
      </c>
      <c r="H5" s="7">
        <f>IF(VLOOKUP($C5,invullijst!$A$10:$M$177,7,FALSE)="","",VLOOKUP($C5,invullijst!$A$10:$M$177,7,FALSE))</f>
        <v>98</v>
      </c>
      <c r="I5" s="7" t="str">
        <f>IF(VLOOKUP($C5,invullijst!$A$10:$M$177,8,FALSE)="","",VLOOKUP($C5,invullijst!$A$10:$M$177,8,FALSE))</f>
        <v/>
      </c>
      <c r="J5" s="7">
        <f>IF(VLOOKUP($C5,invullijst!$A$10:$M$177,9,FALSE)="","",VLOOKUP($C5,invullijst!$A$10:$M$177,9,FALSE))</f>
        <v>95</v>
      </c>
      <c r="K5" s="7">
        <f>IF(VLOOKUP($C5,invullijst!$A$10:$M$177,10,FALSE)="","",VLOOKUP($C5,invullijst!$A$10:$M$177,10,FALSE))</f>
        <v>94</v>
      </c>
      <c r="L5" s="11">
        <f t="shared" ref="L5:L34" si="0">SUM(G5:K5)</f>
        <v>383</v>
      </c>
      <c r="M5" s="99">
        <f>IF(VLOOKUP($C5,invullijst!$A$10:$M$177,11,FALSE)="","",VLOOKUP($C5,invullijst!$A$10:$M$177,11,FALSE))</f>
        <v>48</v>
      </c>
    </row>
    <row r="6" spans="1:13" x14ac:dyDescent="0.2">
      <c r="A6" s="7"/>
      <c r="B6" s="7">
        <v>2</v>
      </c>
      <c r="C6" s="120">
        <v>404</v>
      </c>
      <c r="D6" s="120" t="str">
        <f>IF(VLOOKUP($C6,invullijst!$A$10:$M181,4,FALSE)="","",VLOOKUP($C6,invullijst!$A$10:$M181,4,FALSE))</f>
        <v>65+</v>
      </c>
      <c r="E6" s="74" t="str">
        <f>IF(VLOOKUP($C6,invullijst!$A$10:$M181,2,FALSE)="","",VLOOKUP($C6,invullijst!$A$10:$M181,2,FALSE))</f>
        <v>Gerard van Beurden</v>
      </c>
      <c r="F6" s="74" t="str">
        <f>IF(VLOOKUP($C6,invullijst!$A$10:$M$177,3,FALSE)="","",VLOOKUP($C6,invullijst!$A$10:$M$177,3,FALSE))</f>
        <v>Haarsteeg</v>
      </c>
      <c r="G6" s="7">
        <f>IF(VLOOKUP($C6,invullijst!$A$10:$M$177,6,FALSE)="","",VLOOKUP($C6,invullijst!$A$10:$M$177,6,FALSE))</f>
        <v>93</v>
      </c>
      <c r="H6" s="7">
        <f>IF(VLOOKUP($C6,invullijst!$A$10:$M$177,7,FALSE)="","",VLOOKUP($C6,invullijst!$A$10:$M$177,7,FALSE))</f>
        <v>97</v>
      </c>
      <c r="I6" s="7" t="str">
        <f>IF(VLOOKUP($C6,invullijst!$A$10:$M$177,8,FALSE)="","",VLOOKUP($C6,invullijst!$A$10:$M$177,8,FALSE))</f>
        <v/>
      </c>
      <c r="J6" s="7">
        <f>IF(VLOOKUP($C6,invullijst!$A$10:$M$177,9,FALSE)="","",VLOOKUP($C6,invullijst!$A$10:$M$177,9,FALSE))</f>
        <v>98</v>
      </c>
      <c r="K6" s="7">
        <f>IF(VLOOKUP($C6,invullijst!$A$10:$M$177,10,FALSE)="","",VLOOKUP($C6,invullijst!$A$10:$M$177,10,FALSE))</f>
        <v>94</v>
      </c>
      <c r="L6" s="11">
        <f t="shared" si="0"/>
        <v>382</v>
      </c>
      <c r="M6" s="99">
        <f>IF(VLOOKUP($C6,invullijst!$A$10:$M$177,11,FALSE)="","",VLOOKUP($C6,invullijst!$A$10:$M$177,11,FALSE))</f>
        <v>46</v>
      </c>
    </row>
    <row r="7" spans="1:13" x14ac:dyDescent="0.2">
      <c r="A7" s="7"/>
      <c r="B7" s="7">
        <v>3</v>
      </c>
      <c r="C7" s="120">
        <v>415</v>
      </c>
      <c r="D7" s="120" t="str">
        <f>IF(VLOOKUP($C7,invullijst!$A$10:$M186,4,FALSE)="","",VLOOKUP($C7,invullijst!$A$10:$M186,4,FALSE))</f>
        <v>65+</v>
      </c>
      <c r="E7" s="74" t="str">
        <f>IF(VLOOKUP($C7,invullijst!$A$10:$M184,2,FALSE)="","",VLOOKUP($C7,invullijst!$A$10:$M184,2,FALSE))</f>
        <v>Wim de Gouw</v>
      </c>
      <c r="F7" s="74" t="str">
        <f>IF(VLOOKUP($C7,invullijst!$A$10:$M$177,3,FALSE)="","",VLOOKUP($C7,invullijst!$A$10:$M$177,3,FALSE))</f>
        <v>Haarsteeg</v>
      </c>
      <c r="G7" s="7">
        <f>IF(VLOOKUP($C7,invullijst!$A$10:$M$177,6,FALSE)="","",VLOOKUP($C7,invullijst!$A$10:$M$177,6,FALSE))</f>
        <v>95</v>
      </c>
      <c r="H7" s="7">
        <f>IF(VLOOKUP($C7,invullijst!$A$10:$M$177,7,FALSE)="","",VLOOKUP($C7,invullijst!$A$10:$M$177,7,FALSE))</f>
        <v>95</v>
      </c>
      <c r="I7" s="7" t="str">
        <f>IF(VLOOKUP($C7,invullijst!$A$10:$M$177,8,FALSE)="","",VLOOKUP($C7,invullijst!$A$10:$M$177,8,FALSE))</f>
        <v/>
      </c>
      <c r="J7" s="7">
        <f>IF(VLOOKUP($C7,invullijst!$A$10:$M$177,9,FALSE)="","",VLOOKUP($C7,invullijst!$A$10:$M$177,9,FALSE))</f>
        <v>95</v>
      </c>
      <c r="K7" s="7">
        <f>IF(VLOOKUP($C7,invullijst!$A$10:$M$177,10,FALSE)="","",VLOOKUP($C7,invullijst!$A$10:$M$177,10,FALSE))</f>
        <v>95</v>
      </c>
      <c r="L7" s="11">
        <f t="shared" si="0"/>
        <v>380</v>
      </c>
      <c r="M7" s="141">
        <f>IF(VLOOKUP($C7,invullijst!$A$10:$M$177,11,FALSE)="","",VLOOKUP($C7,invullijst!$A$10:$M$177,11,FALSE))</f>
        <v>48</v>
      </c>
    </row>
    <row r="8" spans="1:13" x14ac:dyDescent="0.2">
      <c r="A8" s="7"/>
      <c r="B8" s="7">
        <v>4</v>
      </c>
      <c r="C8" s="120">
        <v>401</v>
      </c>
      <c r="D8" s="120" t="str">
        <f>IF(VLOOKUP($C8,invullijst!$A$10:$M189,4,FALSE)="","",VLOOKUP($C8,invullijst!$A$10:$M189,4,FALSE))</f>
        <v>65+</v>
      </c>
      <c r="E8" s="74" t="str">
        <f>IF(VLOOKUP($C8,invullijst!$A$10:$M188,2,FALSE)="","",VLOOKUP($C8,invullijst!$A$10:$M188,2,FALSE))</f>
        <v>Frans van Beurden</v>
      </c>
      <c r="F8" s="74" t="str">
        <f>IF(VLOOKUP($C8,invullijst!$A$10:$M$177,3,FALSE)="","",VLOOKUP($C8,invullijst!$A$10:$M$177,3,FALSE))</f>
        <v>Haarsteeg</v>
      </c>
      <c r="G8" s="7">
        <f>IF(VLOOKUP($C8,invullijst!$A$10:$M$177,6,FALSE)="","",VLOOKUP($C8,invullijst!$A$10:$M$177,6,FALSE))</f>
        <v>95</v>
      </c>
      <c r="H8" s="7">
        <f>IF(VLOOKUP($C8,invullijst!$A$10:$M$177,7,FALSE)="","",VLOOKUP($C8,invullijst!$A$10:$M$177,7,FALSE))</f>
        <v>97</v>
      </c>
      <c r="I8" s="7" t="str">
        <f>IF(VLOOKUP($C8,invullijst!$A$10:$M$177,8,FALSE)="","",VLOOKUP($C8,invullijst!$A$10:$M$177,8,FALSE))</f>
        <v/>
      </c>
      <c r="J8" s="7">
        <f>IF(VLOOKUP($C8,invullijst!$A$10:$M$177,9,FALSE)="","",VLOOKUP($C8,invullijst!$A$10:$M$177,9,FALSE))</f>
        <v>94</v>
      </c>
      <c r="K8" s="7">
        <f>IF(VLOOKUP($C8,invullijst!$A$10:$M$177,10,FALSE)="","",VLOOKUP($C8,invullijst!$A$10:$M$177,10,FALSE))</f>
        <v>94</v>
      </c>
      <c r="L8" s="11">
        <f t="shared" si="0"/>
        <v>380</v>
      </c>
      <c r="M8" s="141">
        <f>IF(VLOOKUP($C8,invullijst!$A$10:$M$177,11,FALSE)="","",VLOOKUP($C8,invullijst!$A$10:$M$177,11,FALSE))</f>
        <v>46</v>
      </c>
    </row>
    <row r="9" spans="1:13" x14ac:dyDescent="0.2">
      <c r="A9" s="7"/>
      <c r="B9" s="7">
        <v>5</v>
      </c>
      <c r="C9" s="120">
        <v>509</v>
      </c>
      <c r="D9" s="120" t="str">
        <f>IF(VLOOKUP($C9,invullijst!$A$10:$M197,4,FALSE)="","",VLOOKUP($C9,invullijst!$A$10:$M197,4,FALSE))</f>
        <v>65+</v>
      </c>
      <c r="E9" s="74" t="str">
        <f>IF(VLOOKUP($C9,invullijst!$A$10:$M191,2,FALSE)="","",VLOOKUP($C9,invullijst!$A$10:$M191,2,FALSE))</f>
        <v>Adwan de Pinth</v>
      </c>
      <c r="F9" s="74" t="str">
        <f>IF(VLOOKUP($C9,invullijst!$A$10:$M$177,3,FALSE)="","",VLOOKUP($C9,invullijst!$A$10:$M$177,3,FALSE))</f>
        <v>Kaatsheuvel</v>
      </c>
      <c r="G9" s="7">
        <f>IF(VLOOKUP($C9,invullijst!$A$10:$M$177,6,FALSE)="","",VLOOKUP($C9,invullijst!$A$10:$M$177,6,FALSE))</f>
        <v>95</v>
      </c>
      <c r="H9" s="7">
        <f>IF(VLOOKUP($C9,invullijst!$A$10:$M$177,7,FALSE)="","",VLOOKUP($C9,invullijst!$A$10:$M$177,7,FALSE))</f>
        <v>96</v>
      </c>
      <c r="I9" s="7">
        <f>IF(VLOOKUP($C9,invullijst!$A$10:$M$177,8,FALSE)="","",VLOOKUP($C9,invullijst!$A$10:$M$177,8,FALSE))</f>
        <v>95</v>
      </c>
      <c r="J9" s="7" t="str">
        <f>IF(VLOOKUP($C9,invullijst!$A$10:$M$177,9,FALSE)="","",VLOOKUP($C9,invullijst!$A$10:$M$177,9,FALSE))</f>
        <v/>
      </c>
      <c r="K9" s="7">
        <f>IF(VLOOKUP($C9,invullijst!$A$10:$M$177,10,FALSE)="","",VLOOKUP($C9,invullijst!$A$10:$M$177,10,FALSE))</f>
        <v>92</v>
      </c>
      <c r="L9" s="11">
        <f t="shared" si="0"/>
        <v>378</v>
      </c>
      <c r="M9" s="99">
        <f>IF(VLOOKUP($C9,invullijst!$A$10:$M$177,11,FALSE)="","",VLOOKUP($C9,invullijst!$A$10:$M$177,11,FALSE))</f>
        <v>49</v>
      </c>
    </row>
    <row r="10" spans="1:13" x14ac:dyDescent="0.2">
      <c r="A10" s="7"/>
      <c r="B10" s="7">
        <v>6</v>
      </c>
      <c r="C10" s="120">
        <v>307</v>
      </c>
      <c r="D10" s="120" t="str">
        <f>IF(VLOOKUP($C10,invullijst!$A$10:$M192,4,FALSE)="","",VLOOKUP($C10,invullijst!$A$10:$M192,4,FALSE))</f>
        <v>65+</v>
      </c>
      <c r="E10" s="74" t="str">
        <f>IF(VLOOKUP($C10,invullijst!$A$10:$M192,2,FALSE)="","",VLOOKUP($C10,invullijst!$A$10:$M192,2,FALSE))</f>
        <v>Bert van Engelen</v>
      </c>
      <c r="F10" s="74" t="str">
        <f>IF(VLOOKUP($C10,invullijst!$A$10:$M$177,3,FALSE)="","",VLOOKUP($C10,invullijst!$A$10:$M$177,3,FALSE))</f>
        <v>Elshout</v>
      </c>
      <c r="G10" s="7">
        <f>IF(VLOOKUP($C10,invullijst!$A$10:$M$177,6,FALSE)="","",VLOOKUP($C10,invullijst!$A$10:$M$177,6,FALSE))</f>
        <v>95</v>
      </c>
      <c r="H10" s="7" t="str">
        <f>IF(VLOOKUP($C10,invullijst!$A$10:$M$177,7,FALSE)="","",VLOOKUP($C10,invullijst!$A$10:$M$177,7,FALSE))</f>
        <v/>
      </c>
      <c r="I10" s="7">
        <f>IF(VLOOKUP($C10,invullijst!$A$10:$M$177,8,FALSE)="","",VLOOKUP($C10,invullijst!$A$10:$M$177,8,FALSE))</f>
        <v>93</v>
      </c>
      <c r="J10" s="7">
        <f>IF(VLOOKUP($C10,invullijst!$A$10:$M$177,9,FALSE)="","",VLOOKUP($C10,invullijst!$A$10:$M$177,9,FALSE))</f>
        <v>93</v>
      </c>
      <c r="K10" s="7">
        <f>IF(VLOOKUP($C10,invullijst!$A$10:$M$177,10,FALSE)="","",VLOOKUP($C10,invullijst!$A$10:$M$177,10,FALSE))</f>
        <v>96</v>
      </c>
      <c r="L10" s="11">
        <f t="shared" si="0"/>
        <v>377</v>
      </c>
      <c r="M10" s="99">
        <f>IF(VLOOKUP($C10,invullijst!$A$10:$M$177,11,FALSE)="","",VLOOKUP($C10,invullijst!$A$10:$M$177,11,FALSE))</f>
        <v>45</v>
      </c>
    </row>
    <row r="11" spans="1:13" x14ac:dyDescent="0.2">
      <c r="A11" s="7"/>
      <c r="B11" s="7">
        <v>7</v>
      </c>
      <c r="C11" s="120">
        <v>211</v>
      </c>
      <c r="D11" s="120" t="str">
        <f>IF(VLOOKUP($C11,invullijst!$A$10:$M185,4,FALSE)="","",VLOOKUP($C11,invullijst!$A$10:$M185,4,FALSE))</f>
        <v>65+</v>
      </c>
      <c r="E11" s="74" t="str">
        <f>IF(VLOOKUP($C11,invullijst!$A$10:$M186,2,FALSE)="","",VLOOKUP($C11,invullijst!$A$10:$M186,2,FALSE))</f>
        <v>Ad van den houdt</v>
      </c>
      <c r="F11" s="74" t="str">
        <f>IF(VLOOKUP($C11,invullijst!$A$10:$M$177,3,FALSE)="","",VLOOKUP($C11,invullijst!$A$10:$M$177,3,FALSE))</f>
        <v>Besoijen</v>
      </c>
      <c r="G11" s="7">
        <f>IF(VLOOKUP($C11,invullijst!$A$10:$M$177,6,FALSE)="","",VLOOKUP($C11,invullijst!$A$10:$M$177,6,FALSE))</f>
        <v>96</v>
      </c>
      <c r="H11" s="7">
        <f>IF(VLOOKUP($C11,invullijst!$A$10:$M$177,7,FALSE)="","",VLOOKUP($C11,invullijst!$A$10:$M$177,7,FALSE))</f>
        <v>88</v>
      </c>
      <c r="I11" s="7">
        <f>IF(VLOOKUP($C11,invullijst!$A$10:$M$177,8,FALSE)="","",VLOOKUP($C11,invullijst!$A$10:$M$177,8,FALSE))</f>
        <v>92</v>
      </c>
      <c r="J11" s="7">
        <f>IF(VLOOKUP($C11,invullijst!$A$10:$M$177,9,FALSE)="","",VLOOKUP($C11,invullijst!$A$10:$M$177,9,FALSE))</f>
        <v>90</v>
      </c>
      <c r="K11" s="7" t="str">
        <f>IF(VLOOKUP($C11,invullijst!$A$10:$M$177,10,FALSE)="","",VLOOKUP($C11,invullijst!$A$10:$M$177,10,FALSE))</f>
        <v/>
      </c>
      <c r="L11" s="11">
        <f t="shared" si="0"/>
        <v>366</v>
      </c>
      <c r="M11" s="99">
        <f>IF(VLOOKUP($C11,invullijst!$A$10:$M$177,11,FALSE)="","",VLOOKUP($C11,invullijst!$A$10:$M$177,11,FALSE))</f>
        <v>41</v>
      </c>
    </row>
    <row r="12" spans="1:13" x14ac:dyDescent="0.2">
      <c r="A12" s="7"/>
      <c r="B12" s="7">
        <v>8</v>
      </c>
      <c r="C12" s="120">
        <v>412</v>
      </c>
      <c r="D12" s="120" t="str">
        <f>IF(VLOOKUP($C12,invullijst!$A$10:$M196,4,FALSE)="","",VLOOKUP($C12,invullijst!$A$10:$M196,4,FALSE))</f>
        <v>65+</v>
      </c>
      <c r="E12" s="74" t="str">
        <f>IF(VLOOKUP($C12,invullijst!$A$10:$M194,2,FALSE)="","",VLOOKUP($C12,invullijst!$A$10:$M194,2,FALSE))</f>
        <v>Francien v/d Wiel</v>
      </c>
      <c r="F12" s="74" t="str">
        <f>IF(VLOOKUP($C12,invullijst!$A$10:$M$177,3,FALSE)="","",VLOOKUP($C12,invullijst!$A$10:$M$177,3,FALSE))</f>
        <v>Haarsteeg</v>
      </c>
      <c r="G12" s="7">
        <f>IF(VLOOKUP($C12,invullijst!$A$10:$M$177,6,FALSE)="","",VLOOKUP($C12,invullijst!$A$10:$M$177,6,FALSE))</f>
        <v>96</v>
      </c>
      <c r="H12" s="7">
        <f>IF(VLOOKUP($C12,invullijst!$A$10:$M$177,7,FALSE)="","",VLOOKUP($C12,invullijst!$A$10:$M$177,7,FALSE))</f>
        <v>87</v>
      </c>
      <c r="I12" s="7" t="str">
        <f>IF(VLOOKUP($C12,invullijst!$A$10:$M$177,8,FALSE)="","",VLOOKUP($C12,invullijst!$A$10:$M$177,8,FALSE))</f>
        <v/>
      </c>
      <c r="J12" s="7">
        <f>IF(VLOOKUP($C12,invullijst!$A$10:$M$177,9,FALSE)="","",VLOOKUP($C12,invullijst!$A$10:$M$177,9,FALSE))</f>
        <v>92</v>
      </c>
      <c r="K12" s="7">
        <f>IF(VLOOKUP($C12,invullijst!$A$10:$M$177,10,FALSE)="","",VLOOKUP($C12,invullijst!$A$10:$M$177,10,FALSE))</f>
        <v>89</v>
      </c>
      <c r="L12" s="11">
        <f t="shared" si="0"/>
        <v>364</v>
      </c>
      <c r="M12" s="99">
        <f>IF(VLOOKUP($C12,invullijst!$A$10:$M$177,11,FALSE)="","",VLOOKUP($C12,invullijst!$A$10:$M$177,11,FALSE))</f>
        <v>47</v>
      </c>
    </row>
    <row r="13" spans="1:13" x14ac:dyDescent="0.2">
      <c r="A13" s="7"/>
      <c r="B13" s="7">
        <v>9</v>
      </c>
      <c r="C13" s="120">
        <v>214</v>
      </c>
      <c r="D13" s="120" t="str">
        <f>IF(VLOOKUP($C13,invullijst!$A$10:$M198,4,FALSE)="","",VLOOKUP($C13,invullijst!$A$10:$M198,4,FALSE))</f>
        <v>65+</v>
      </c>
      <c r="E13" s="74" t="str">
        <f>IF(VLOOKUP($C13,invullijst!$A$10:$M194,2,FALSE)="","",VLOOKUP($C13,invullijst!$A$10:$M194,2,FALSE))</f>
        <v>André de Vaan</v>
      </c>
      <c r="F13" s="74" t="str">
        <f>IF(VLOOKUP($C13,invullijst!$A$10:$M$177,3,FALSE)="","",VLOOKUP($C13,invullijst!$A$10:$M$177,3,FALSE))</f>
        <v>Besoijen</v>
      </c>
      <c r="G13" s="7">
        <f>IF(VLOOKUP($C13,invullijst!$A$10:$M$177,6,FALSE)="","",VLOOKUP($C13,invullijst!$A$10:$M$177,6,FALSE))</f>
        <v>87</v>
      </c>
      <c r="H13" s="7">
        <f>IF(VLOOKUP($C13,invullijst!$A$10:$M$177,7,FALSE)="","",VLOOKUP($C13,invullijst!$A$10:$M$177,7,FALSE))</f>
        <v>89</v>
      </c>
      <c r="I13" s="7">
        <f>IF(VLOOKUP($C13,invullijst!$A$10:$M$177,8,FALSE)="","",VLOOKUP($C13,invullijst!$A$10:$M$177,8,FALSE))</f>
        <v>91</v>
      </c>
      <c r="J13" s="7">
        <f>IF(VLOOKUP($C13,invullijst!$A$10:$M$177,9,FALSE)="","",VLOOKUP($C13,invullijst!$A$10:$M$177,9,FALSE))</f>
        <v>96</v>
      </c>
      <c r="K13" s="7" t="str">
        <f>IF(VLOOKUP($C13,invullijst!$A$10:$M$177,10,FALSE)="","",VLOOKUP($C13,invullijst!$A$10:$M$177,10,FALSE))</f>
        <v/>
      </c>
      <c r="L13" s="11">
        <f t="shared" si="0"/>
        <v>363</v>
      </c>
      <c r="M13" s="99">
        <f>IF(VLOOKUP($C13,invullijst!$A$10:$M$177,11,FALSE)="","",VLOOKUP($C13,invullijst!$A$10:$M$177,11,FALSE))</f>
        <v>45</v>
      </c>
    </row>
    <row r="14" spans="1:13" x14ac:dyDescent="0.2">
      <c r="A14" s="7"/>
      <c r="B14" s="7">
        <v>10</v>
      </c>
      <c r="C14" s="120">
        <v>301</v>
      </c>
      <c r="D14" s="120" t="str">
        <f>IF(VLOOKUP($C14,invullijst!$A$10:$M190,4,FALSE)="","",VLOOKUP($C14,invullijst!$A$10:$M190,4,FALSE))</f>
        <v>65+</v>
      </c>
      <c r="E14" s="74" t="str">
        <f>IF(VLOOKUP($C14,invullijst!$A$10:$M190,2,FALSE)="","",VLOOKUP($C14,invullijst!$A$10:$M190,2,FALSE))</f>
        <v>Arjen van Assem disp</v>
      </c>
      <c r="F14" s="74" t="str">
        <f>IF(VLOOKUP($C14,invullijst!$A$10:$M$177,3,FALSE)="","",VLOOKUP($C14,invullijst!$A$10:$M$177,3,FALSE))</f>
        <v>Elshout</v>
      </c>
      <c r="G14" s="7">
        <f>IF(VLOOKUP($C14,invullijst!$A$10:$M$177,6,FALSE)="","",VLOOKUP($C14,invullijst!$A$10:$M$177,6,FALSE))</f>
        <v>91</v>
      </c>
      <c r="H14" s="7" t="str">
        <f>IF(VLOOKUP($C14,invullijst!$A$10:$M$177,7,FALSE)="","",VLOOKUP($C14,invullijst!$A$10:$M$177,7,FALSE))</f>
        <v/>
      </c>
      <c r="I14" s="7">
        <f>IF(VLOOKUP($C14,invullijst!$A$10:$M$177,8,FALSE)="","",VLOOKUP($C14,invullijst!$A$10:$M$177,8,FALSE))</f>
        <v>93</v>
      </c>
      <c r="J14" s="7">
        <f>IF(VLOOKUP($C14,invullijst!$A$10:$M$177,9,FALSE)="","",VLOOKUP($C14,invullijst!$A$10:$M$177,9,FALSE))</f>
        <v>89</v>
      </c>
      <c r="K14" s="7">
        <f>IF(VLOOKUP($C14,invullijst!$A$10:$M$177,10,FALSE)="","",VLOOKUP($C14,invullijst!$A$10:$M$177,10,FALSE))</f>
        <v>89</v>
      </c>
      <c r="L14" s="11">
        <f t="shared" si="0"/>
        <v>362</v>
      </c>
      <c r="M14" s="99">
        <f>IF(VLOOKUP($C14,invullijst!$A$10:$M$177,11,FALSE)="","",VLOOKUP($C14,invullijst!$A$10:$M$177,11,FALSE))</f>
        <v>42</v>
      </c>
    </row>
    <row r="15" spans="1:13" x14ac:dyDescent="0.2">
      <c r="A15" s="7" t="s">
        <v>142</v>
      </c>
      <c r="B15" s="7">
        <v>1</v>
      </c>
      <c r="C15" s="120">
        <v>309</v>
      </c>
      <c r="D15" s="120" t="str">
        <f>IF(VLOOKUP($C15,invullijst!$A$10:$M187,4,FALSE)="","",VLOOKUP($C15,invullijst!$A$10:$M187,4,FALSE))</f>
        <v>65+</v>
      </c>
      <c r="E15" s="74" t="str">
        <f>IF(VLOOKUP($C15,invullijst!$A$10:$M177,2,FALSE)="","",VLOOKUP($C15,invullijst!$A$10:$M177,2,FALSE))</f>
        <v>René de Jong</v>
      </c>
      <c r="F15" s="74" t="str">
        <f>IF(VLOOKUP($C15,invullijst!$A$10:$M$177,3,FALSE)="","",VLOOKUP($C15,invullijst!$A$10:$M$177,3,FALSE))</f>
        <v>Elshout</v>
      </c>
      <c r="G15" s="7">
        <f>IF(VLOOKUP($C15,invullijst!$A$10:$M$177,6,FALSE)="","",VLOOKUP($C15,invullijst!$A$10:$M$177,6,FALSE))</f>
        <v>88</v>
      </c>
      <c r="H15" s="7" t="str">
        <f>IF(VLOOKUP($C15,invullijst!$A$10:$M$177,7,FALSE)="","",VLOOKUP($C15,invullijst!$A$10:$M$177,7,FALSE))</f>
        <v/>
      </c>
      <c r="I15" s="7">
        <f>IF(VLOOKUP($C15,invullijst!$A$10:$M$177,8,FALSE)="","",VLOOKUP($C15,invullijst!$A$10:$M$177,8,FALSE))</f>
        <v>94</v>
      </c>
      <c r="J15" s="7">
        <f>IF(VLOOKUP($C15,invullijst!$A$10:$M$177,9,FALSE)="","",VLOOKUP($C15,invullijst!$A$10:$M$177,9,FALSE))</f>
        <v>93</v>
      </c>
      <c r="K15" s="7">
        <f>IF(VLOOKUP($C15,invullijst!$A$10:$M$177,10,FALSE)="","",VLOOKUP($C15,invullijst!$A$10:$M$177,10,FALSE))</f>
        <v>84</v>
      </c>
      <c r="L15" s="11">
        <f t="shared" si="0"/>
        <v>359</v>
      </c>
      <c r="M15" s="99">
        <f>IF(VLOOKUP($C15,invullijst!$A$10:$M$177,11,FALSE)="","",VLOOKUP($C15,invullijst!$A$10:$M$177,11,FALSE))</f>
        <v>46</v>
      </c>
    </row>
    <row r="16" spans="1:13" x14ac:dyDescent="0.2">
      <c r="A16" s="7"/>
      <c r="B16" s="7">
        <v>2</v>
      </c>
      <c r="C16" s="120">
        <v>212</v>
      </c>
      <c r="D16" s="120" t="str">
        <f>IF(VLOOKUP($C16,invullijst!$A$10:$M178,4,FALSE)="","",VLOOKUP($C16,invullijst!$A$10:$M178,4,FALSE))</f>
        <v>65+</v>
      </c>
      <c r="E16" s="74" t="str">
        <f>IF(VLOOKUP($C16,invullijst!$A$10:$M179,2,FALSE)="","",VLOOKUP($C16,invullijst!$A$10:$M179,2,FALSE))</f>
        <v>René Duquesnoy</v>
      </c>
      <c r="F16" s="74" t="str">
        <f>IF(VLOOKUP($C16,invullijst!$A$10:$M$177,3,FALSE)="","",VLOOKUP($C16,invullijst!$A$10:$M$177,3,FALSE))</f>
        <v>Besoijen</v>
      </c>
      <c r="G16" s="7">
        <f>IF(VLOOKUP($C16,invullijst!$A$10:$M$177,6,FALSE)="","",VLOOKUP($C16,invullijst!$A$10:$M$177,6,FALSE))</f>
        <v>90</v>
      </c>
      <c r="H16" s="7">
        <f>IF(VLOOKUP($C16,invullijst!$A$10:$M$177,7,FALSE)="","",VLOOKUP($C16,invullijst!$A$10:$M$177,7,FALSE))</f>
        <v>87</v>
      </c>
      <c r="I16" s="7">
        <f>IF(VLOOKUP($C16,invullijst!$A$10:$M$177,8,FALSE)="","",VLOOKUP($C16,invullijst!$A$10:$M$177,8,FALSE))</f>
        <v>92</v>
      </c>
      <c r="J16" s="7">
        <f>IF(VLOOKUP($C16,invullijst!$A$10:$M$177,9,FALSE)="","",VLOOKUP($C16,invullijst!$A$10:$M$177,9,FALSE))</f>
        <v>87</v>
      </c>
      <c r="K16" s="7" t="str">
        <f>IF(VLOOKUP($C16,invullijst!$A$10:$M$177,10,FALSE)="","",VLOOKUP($C16,invullijst!$A$10:$M$177,10,FALSE))</f>
        <v/>
      </c>
      <c r="L16" s="11">
        <f t="shared" si="0"/>
        <v>356</v>
      </c>
      <c r="M16" s="99">
        <f>IF(VLOOKUP($C16,invullijst!$A$10:$M$177,11,FALSE)="","",VLOOKUP($C16,invullijst!$A$10:$M$177,11,FALSE))</f>
        <v>45</v>
      </c>
    </row>
    <row r="17" spans="1:13" x14ac:dyDescent="0.2">
      <c r="A17" s="7"/>
      <c r="B17" s="7">
        <v>3</v>
      </c>
      <c r="C17" s="120">
        <v>516</v>
      </c>
      <c r="D17" s="120" t="str">
        <f>IF(VLOOKUP($C17,invullijst!$A$10:$M183,4,FALSE)="","",VLOOKUP($C17,invullijst!$A$10:$M183,4,FALSE))</f>
        <v>65+</v>
      </c>
      <c r="E17" s="74" t="str">
        <f>IF(VLOOKUP($C17,invullijst!$A$10:$M183,2,FALSE)="","",VLOOKUP($C17,invullijst!$A$10:$M183,2,FALSE))</f>
        <v>Henry Bergakker disp</v>
      </c>
      <c r="F17" s="74" t="str">
        <f>IF(VLOOKUP($C17,invullijst!$A$10:$M$177,3,FALSE)="","",VLOOKUP($C17,invullijst!$A$10:$M$177,3,FALSE))</f>
        <v>Kaatsheuvel</v>
      </c>
      <c r="G17" s="7">
        <f>IF(VLOOKUP($C17,invullijst!$A$10:$M$177,6,FALSE)="","",VLOOKUP($C17,invullijst!$A$10:$M$177,6,FALSE))</f>
        <v>80</v>
      </c>
      <c r="H17" s="7">
        <f>IF(VLOOKUP($C17,invullijst!$A$10:$M$177,7,FALSE)="","",VLOOKUP($C17,invullijst!$A$10:$M$177,7,FALSE))</f>
        <v>88</v>
      </c>
      <c r="I17" s="7">
        <f>IF(VLOOKUP($C17,invullijst!$A$10:$M$177,8,FALSE)="","",VLOOKUP($C17,invullijst!$A$10:$M$177,8,FALSE))</f>
        <v>88</v>
      </c>
      <c r="J17" s="7" t="str">
        <f>IF(VLOOKUP($C17,invullijst!$A$10:$M$177,9,FALSE)="","",VLOOKUP($C17,invullijst!$A$10:$M$177,9,FALSE))</f>
        <v/>
      </c>
      <c r="K17" s="7">
        <f>IF(VLOOKUP($C17,invullijst!$A$10:$M$177,10,FALSE)="","",VLOOKUP($C17,invullijst!$A$10:$M$177,10,FALSE))</f>
        <v>93</v>
      </c>
      <c r="L17" s="11">
        <f t="shared" si="0"/>
        <v>349</v>
      </c>
      <c r="M17" s="99">
        <f>IF(VLOOKUP($C17,invullijst!$A$10:$M$177,11,FALSE)="","",VLOOKUP($C17,invullijst!$A$10:$M$177,11,FALSE))</f>
        <v>44</v>
      </c>
    </row>
    <row r="18" spans="1:13" x14ac:dyDescent="0.2">
      <c r="A18" s="7"/>
      <c r="B18" s="7">
        <v>4</v>
      </c>
      <c r="C18" s="120">
        <v>511</v>
      </c>
      <c r="D18" s="120" t="str">
        <f>IF(VLOOKUP($C18,invullijst!$A$10:$M179,4,FALSE)="","",VLOOKUP($C18,invullijst!$A$10:$M179,4,FALSE))</f>
        <v>65+</v>
      </c>
      <c r="E18" s="74" t="str">
        <f>IF(VLOOKUP($C18,invullijst!$A$10:$M180,2,FALSE)="","",VLOOKUP($C18,invullijst!$A$10:$M180,2,FALSE))</f>
        <v>Ton Stans</v>
      </c>
      <c r="F18" s="74" t="str">
        <f>IF(VLOOKUP($C18,invullijst!$A$10:$M$177,3,FALSE)="","",VLOOKUP($C18,invullijst!$A$10:$M$177,3,FALSE))</f>
        <v>Kaatsheuvel</v>
      </c>
      <c r="G18" s="7">
        <f>IF(VLOOKUP($C18,invullijst!$A$10:$M$177,6,FALSE)="","",VLOOKUP($C18,invullijst!$A$10:$M$177,6,FALSE))</f>
        <v>85</v>
      </c>
      <c r="H18" s="7">
        <f>IF(VLOOKUP($C18,invullijst!$A$10:$M$177,7,FALSE)="","",VLOOKUP($C18,invullijst!$A$10:$M$177,7,FALSE))</f>
        <v>83</v>
      </c>
      <c r="I18" s="7">
        <f>IF(VLOOKUP($C18,invullijst!$A$10:$M$177,8,FALSE)="","",VLOOKUP($C18,invullijst!$A$10:$M$177,8,FALSE))</f>
        <v>82</v>
      </c>
      <c r="J18" s="7" t="str">
        <f>IF(VLOOKUP($C18,invullijst!$A$10:$M$177,9,FALSE)="","",VLOOKUP($C18,invullijst!$A$10:$M$177,9,FALSE))</f>
        <v/>
      </c>
      <c r="K18" s="7">
        <f>IF(VLOOKUP($C18,invullijst!$A$10:$M$177,10,FALSE)="","",VLOOKUP($C18,invullijst!$A$10:$M$177,10,FALSE))</f>
        <v>84</v>
      </c>
      <c r="L18" s="11">
        <f t="shared" si="0"/>
        <v>334</v>
      </c>
      <c r="M18" s="99">
        <f>IF(VLOOKUP($C18,invullijst!$A$10:$M$177,11,FALSE)="","",VLOOKUP($C18,invullijst!$A$10:$M$177,11,FALSE))</f>
        <v>38</v>
      </c>
    </row>
    <row r="19" spans="1:13" x14ac:dyDescent="0.2">
      <c r="A19" s="7"/>
      <c r="B19" s="7">
        <v>5</v>
      </c>
      <c r="C19" s="120">
        <v>113</v>
      </c>
      <c r="D19" s="120" t="str">
        <f>IF(VLOOKUP($C19,invullijst!$A$10:$M195,4,FALSE)="","",VLOOKUP($C19,invullijst!$A$10:$M195,4,FALSE))</f>
        <v>65+</v>
      </c>
      <c r="E19" s="74" t="str">
        <f>IF(VLOOKUP($C19,invullijst!$A$10:$M189,2,FALSE)="","",VLOOKUP($C19,invullijst!$A$10:$M189,2,FALSE))</f>
        <v>Kees Coppens</v>
      </c>
      <c r="F19" s="74" t="str">
        <f>IF(VLOOKUP($C19,invullijst!$A$10:$M$177,3,FALSE)="","",VLOOKUP($C19,invullijst!$A$10:$M$177,3,FALSE))</f>
        <v>Baardwijk</v>
      </c>
      <c r="G19" s="7" t="str">
        <f>IF(VLOOKUP($C19,invullijst!$A$10:$M$177,6,FALSE)="","",VLOOKUP($C19,invullijst!$A$10:$M$177,6,FALSE))</f>
        <v/>
      </c>
      <c r="H19" s="7">
        <f>IF(VLOOKUP($C19,invullijst!$A$10:$M$177,7,FALSE)="","",VLOOKUP($C19,invullijst!$A$10:$M$177,7,FALSE))</f>
        <v>84</v>
      </c>
      <c r="I19" s="7">
        <f>IF(VLOOKUP($C19,invullijst!$A$10:$M$177,8,FALSE)="","",VLOOKUP($C19,invullijst!$A$10:$M$177,8,FALSE))</f>
        <v>88</v>
      </c>
      <c r="J19" s="7">
        <f>IF(VLOOKUP($C19,invullijst!$A$10:$M$177,9,FALSE)="","",VLOOKUP($C19,invullijst!$A$10:$M$177,9,FALSE))</f>
        <v>68</v>
      </c>
      <c r="K19" s="7">
        <f>IF(VLOOKUP($C19,invullijst!$A$10:$M$177,10,FALSE)="","",VLOOKUP($C19,invullijst!$A$10:$M$177,10,FALSE))</f>
        <v>85</v>
      </c>
      <c r="L19" s="11">
        <f t="shared" si="0"/>
        <v>325</v>
      </c>
      <c r="M19" s="99">
        <f>IF(VLOOKUP($C19,invullijst!$A$10:$M$177,11,FALSE)="","",VLOOKUP($C19,invullijst!$A$10:$M$177,11,FALSE))</f>
        <v>36</v>
      </c>
    </row>
    <row r="20" spans="1:13" x14ac:dyDescent="0.2">
      <c r="A20" s="7"/>
      <c r="B20" s="7">
        <v>6</v>
      </c>
      <c r="C20" s="120">
        <v>111</v>
      </c>
      <c r="D20" s="120" t="str">
        <f>IF(VLOOKUP($C20,invullijst!$A$10:$M194,4,FALSE)="","",VLOOKUP($C20,invullijst!$A$10:$M194,4,FALSE))</f>
        <v>65+</v>
      </c>
      <c r="E20" s="74" t="str">
        <f>IF(VLOOKUP($C20,invullijst!$A$10:$M193,2,FALSE)="","",VLOOKUP($C20,invullijst!$A$10:$M193,2,FALSE))</f>
        <v>Frans van Buul</v>
      </c>
      <c r="F20" s="74" t="str">
        <f>IF(VLOOKUP($C20,invullijst!$A$10:$M$177,3,FALSE)="","",VLOOKUP($C20,invullijst!$A$10:$M$177,3,FALSE))</f>
        <v>Baardwijk</v>
      </c>
      <c r="G20" s="7" t="str">
        <f>IF(VLOOKUP($C20,invullijst!$A$10:$M$177,6,FALSE)="","",VLOOKUP($C20,invullijst!$A$10:$M$177,6,FALSE))</f>
        <v/>
      </c>
      <c r="H20" s="7">
        <f>IF(VLOOKUP($C20,invullijst!$A$10:$M$177,7,FALSE)="","",VLOOKUP($C20,invullijst!$A$10:$M$177,7,FALSE))</f>
        <v>83</v>
      </c>
      <c r="I20" s="7">
        <f>IF(VLOOKUP($C20,invullijst!$A$10:$M$177,8,FALSE)="","",VLOOKUP($C20,invullijst!$A$10:$M$177,8,FALSE))</f>
        <v>81</v>
      </c>
      <c r="J20" s="7">
        <f>IF(VLOOKUP($C20,invullijst!$A$10:$M$177,9,FALSE)="","",VLOOKUP($C20,invullijst!$A$10:$M$177,9,FALSE))</f>
        <v>66</v>
      </c>
      <c r="K20" s="7">
        <f>IF(VLOOKUP($C20,invullijst!$A$10:$M$177,10,FALSE)="","",VLOOKUP($C20,invullijst!$A$10:$M$177,10,FALSE))</f>
        <v>78</v>
      </c>
      <c r="L20" s="11">
        <f t="shared" si="0"/>
        <v>308</v>
      </c>
      <c r="M20" s="99">
        <f>IF(VLOOKUP($C20,invullijst!$A$10:$M$177,11,FALSE)="","",VLOOKUP($C20,invullijst!$A$10:$M$177,11,FALSE))</f>
        <v>40</v>
      </c>
    </row>
    <row r="21" spans="1:13" x14ac:dyDescent="0.2">
      <c r="A21" s="7"/>
      <c r="B21" s="7">
        <v>7</v>
      </c>
      <c r="C21" s="120">
        <v>515</v>
      </c>
      <c r="D21" s="120" t="str">
        <f>IF(VLOOKUP($C21,invullijst!$A$10:$M193,4,FALSE)="","",VLOOKUP($C21,invullijst!$A$10:$M193,4,FALSE))</f>
        <v>65+</v>
      </c>
      <c r="E21" s="74" t="str">
        <f>IF(VLOOKUP($C21,invullijst!$A$10:$M187,2,FALSE)="","",VLOOKUP($C21,invullijst!$A$10:$M187,2,FALSE))</f>
        <v>Ilona Bergakker disp</v>
      </c>
      <c r="F21" s="74" t="str">
        <f>IF(VLOOKUP($C21,invullijst!$A$10:$M$177,3,FALSE)="","",VLOOKUP($C21,invullijst!$A$10:$M$177,3,FALSE))</f>
        <v>Kaatsheuvel</v>
      </c>
      <c r="G21" s="7">
        <f>IF(VLOOKUP($C21,invullijst!$A$10:$M$177,6,FALSE)="","",VLOOKUP($C21,invullijst!$A$10:$M$177,6,FALSE))</f>
        <v>92</v>
      </c>
      <c r="H21" s="7">
        <f>IF(VLOOKUP($C21,invullijst!$A$10:$M$177,7,FALSE)="","",VLOOKUP($C21,invullijst!$A$10:$M$177,7,FALSE))</f>
        <v>93</v>
      </c>
      <c r="I21" s="7">
        <f>IF(VLOOKUP($C21,invullijst!$A$10:$M$177,8,FALSE)="","",VLOOKUP($C21,invullijst!$A$10:$M$177,8,FALSE))</f>
        <v>89</v>
      </c>
      <c r="J21" s="7" t="str">
        <f>IF(VLOOKUP($C21,invullijst!$A$10:$M$177,9,FALSE)="","",VLOOKUP($C21,invullijst!$A$10:$M$177,9,FALSE))</f>
        <v/>
      </c>
      <c r="K21" s="7" t="str">
        <f>IF(VLOOKUP($C21,invullijst!$A$10:$M$177,10,FALSE)="","",VLOOKUP($C21,invullijst!$A$10:$M$177,10,FALSE))</f>
        <v/>
      </c>
      <c r="L21" s="11">
        <f t="shared" si="0"/>
        <v>274</v>
      </c>
      <c r="M21" s="99">
        <f>IF(VLOOKUP($C21,invullijst!$A$10:$M$177,11,FALSE)="","",VLOOKUP($C21,invullijst!$A$10:$M$177,11,FALSE))</f>
        <v>46</v>
      </c>
    </row>
    <row r="22" spans="1:13" x14ac:dyDescent="0.2">
      <c r="A22" s="7"/>
      <c r="B22" s="7">
        <v>8</v>
      </c>
      <c r="C22" s="120">
        <v>403</v>
      </c>
      <c r="D22" s="120" t="str">
        <f>IF(VLOOKUP($C22,invullijst!$A$10:$M182,4,FALSE)="","",VLOOKUP($C22,invullijst!$A$10:$M182,4,FALSE))</f>
        <v>65+</v>
      </c>
      <c r="E22" s="74" t="str">
        <f>IF(VLOOKUP($C22,invullijst!$A$10:$M193,2,FALSE)="","",VLOOKUP($C22,invullijst!$A$10:$M193,2,FALSE))</f>
        <v>Dorien de Kort</v>
      </c>
      <c r="F22" s="74" t="str">
        <f>IF(VLOOKUP($C22,invullijst!$A$10:$M$177,3,FALSE)="","",VLOOKUP($C22,invullijst!$A$10:$M$177,3,FALSE))</f>
        <v>Haarsteeg</v>
      </c>
      <c r="G22" s="7">
        <f>IF(VLOOKUP($C22,invullijst!$A$10:$M$177,6,FALSE)="","",VLOOKUP($C22,invullijst!$A$10:$M$177,6,FALSE))</f>
        <v>92</v>
      </c>
      <c r="H22" s="7" t="str">
        <f>IF(VLOOKUP($C22,invullijst!$A$10:$M$177,7,FALSE)="","",VLOOKUP($C22,invullijst!$A$10:$M$177,7,FALSE))</f>
        <v/>
      </c>
      <c r="I22" s="7" t="str">
        <f>IF(VLOOKUP($C22,invullijst!$A$10:$M$177,8,FALSE)="","",VLOOKUP($C22,invullijst!$A$10:$M$177,8,FALSE))</f>
        <v/>
      </c>
      <c r="J22" s="7">
        <f>IF(VLOOKUP($C22,invullijst!$A$10:$M$177,9,FALSE)="","",VLOOKUP($C22,invullijst!$A$10:$M$177,9,FALSE))</f>
        <v>94</v>
      </c>
      <c r="K22" s="7">
        <f>IF(VLOOKUP($C22,invullijst!$A$10:$M$177,10,FALSE)="","",VLOOKUP($C22,invullijst!$A$10:$M$177,10,FALSE))</f>
        <v>87</v>
      </c>
      <c r="L22" s="11">
        <f t="shared" si="0"/>
        <v>273</v>
      </c>
      <c r="M22" s="99">
        <f>IF(VLOOKUP($C22,invullijst!$A$10:$M$177,11,FALSE)="","",VLOOKUP($C22,invullijst!$A$10:$M$177,11,FALSE))</f>
        <v>46</v>
      </c>
    </row>
    <row r="23" spans="1:13" x14ac:dyDescent="0.2">
      <c r="A23" s="7"/>
      <c r="B23" s="7">
        <v>9</v>
      </c>
      <c r="C23" s="120">
        <v>514</v>
      </c>
      <c r="D23" s="120" t="str">
        <f>IF(VLOOKUP($C23,invullijst!$A$10:$M191,4,FALSE)="","",VLOOKUP($C23,invullijst!$A$10:$M191,4,FALSE))</f>
        <v>65+</v>
      </c>
      <c r="E23" s="74" t="str">
        <f>IF(VLOOKUP($C23,invullijst!$A$10:$M192,2,FALSE)="","",VLOOKUP($C23,invullijst!$A$10:$M192,2,FALSE))</f>
        <v>Toon Ophorst</v>
      </c>
      <c r="F23" s="74" t="str">
        <f>IF(VLOOKUP($C23,invullijst!$A$10:$M$177,3,FALSE)="","",VLOOKUP($C23,invullijst!$A$10:$M$177,3,FALSE))</f>
        <v>Kaatsheuvel</v>
      </c>
      <c r="G23" s="7">
        <f>IF(VLOOKUP($C23,invullijst!$A$10:$M$177,6,FALSE)="","",VLOOKUP($C23,invullijst!$A$10:$M$177,6,FALSE))</f>
        <v>49</v>
      </c>
      <c r="H23" s="7">
        <f>IF(VLOOKUP($C23,invullijst!$A$10:$M$177,7,FALSE)="","",VLOOKUP($C23,invullijst!$A$10:$M$177,7,FALSE))</f>
        <v>67</v>
      </c>
      <c r="I23" s="7">
        <f>IF(VLOOKUP($C23,invullijst!$A$10:$M$177,8,FALSE)="","",VLOOKUP($C23,invullijst!$A$10:$M$177,8,FALSE))</f>
        <v>75</v>
      </c>
      <c r="J23" s="7" t="str">
        <f>IF(VLOOKUP($C23,invullijst!$A$10:$M$177,9,FALSE)="","",VLOOKUP($C23,invullijst!$A$10:$M$177,9,FALSE))</f>
        <v/>
      </c>
      <c r="K23" s="7">
        <f>IF(VLOOKUP($C23,invullijst!$A$10:$M$177,10,FALSE)="","",VLOOKUP($C23,invullijst!$A$10:$M$177,10,FALSE))</f>
        <v>63</v>
      </c>
      <c r="L23" s="11">
        <f t="shared" si="0"/>
        <v>254</v>
      </c>
      <c r="M23" s="99">
        <f>IF(VLOOKUP($C23,invullijst!$A$10:$M$177,11,FALSE)="","",VLOOKUP($C23,invullijst!$A$10:$M$177,11,FALSE))</f>
        <v>18</v>
      </c>
    </row>
    <row r="24" spans="1:13" x14ac:dyDescent="0.2">
      <c r="A24" s="7"/>
      <c r="B24" s="7">
        <v>10</v>
      </c>
      <c r="C24" s="120">
        <v>505</v>
      </c>
      <c r="D24" s="120" t="str">
        <f>IF(VLOOKUP($C24,invullijst!$A$10:$M180,4,FALSE)="","",VLOOKUP($C24,invullijst!$A$10:$M180,4,FALSE))</f>
        <v>65+</v>
      </c>
      <c r="E24" s="74" t="str">
        <f>IF(VLOOKUP($C24,invullijst!$A$10:$M182,2,FALSE)="","",VLOOKUP($C24,invullijst!$A$10:$M182,2,FALSE))</f>
        <v>Leo Wagemakers</v>
      </c>
      <c r="F24" s="74" t="str">
        <f>IF(VLOOKUP($C24,invullijst!$A$10:$M$177,3,FALSE)="","",VLOOKUP($C24,invullijst!$A$10:$M$177,3,FALSE))</f>
        <v>Kaatsheuvel</v>
      </c>
      <c r="G24" s="7">
        <f>IF(VLOOKUP($C24,invullijst!$A$10:$M$177,6,FALSE)="","",VLOOKUP($C24,invullijst!$A$10:$M$177,6,FALSE))</f>
        <v>58</v>
      </c>
      <c r="H24" s="7">
        <f>IF(VLOOKUP($C24,invullijst!$A$10:$M$177,7,FALSE)="","",VLOOKUP($C24,invullijst!$A$10:$M$177,7,FALSE))</f>
        <v>69</v>
      </c>
      <c r="I24" s="7">
        <f>IF(VLOOKUP($C24,invullijst!$A$10:$M$177,8,FALSE)="","",VLOOKUP($C24,invullijst!$A$10:$M$177,8,FALSE))</f>
        <v>58</v>
      </c>
      <c r="J24" s="7" t="str">
        <f>IF(VLOOKUP($C24,invullijst!$A$10:$M$177,9,FALSE)="","",VLOOKUP($C24,invullijst!$A$10:$M$177,9,FALSE))</f>
        <v/>
      </c>
      <c r="K24" s="7">
        <f>IF(VLOOKUP($C24,invullijst!$A$10:$M$177,10,FALSE)="","",VLOOKUP($C24,invullijst!$A$10:$M$177,10,FALSE))</f>
        <v>10</v>
      </c>
      <c r="L24" s="11">
        <f t="shared" si="0"/>
        <v>195</v>
      </c>
      <c r="M24" s="99">
        <f>IF(VLOOKUP($C24,invullijst!$A$10:$M$177,11,FALSE)="","",VLOOKUP($C24,invullijst!$A$10:$M$177,11,FALSE))</f>
        <v>36</v>
      </c>
    </row>
    <row r="25" spans="1:13" hidden="1" x14ac:dyDescent="0.2">
      <c r="A25" s="7"/>
      <c r="B25" s="7"/>
      <c r="C25" s="120"/>
      <c r="D25" s="120">
        <f>IF(VLOOKUP($C25,invullijst!$A$10:$M199,4,FALSE)="","",VLOOKUP($C25,invullijst!$A$10:$M199,4,FALSE))</f>
        <v>0</v>
      </c>
      <c r="E25" s="74">
        <f>IF(VLOOKUP($C25,invullijst!$A$10:$M195,2,FALSE)="","",VLOOKUP($C25,invullijst!$A$10:$M195,2,FALSE))</f>
        <v>0</v>
      </c>
      <c r="F25" s="74">
        <f>IF(VLOOKUP($C25,invullijst!$A$10:$M$177,3,FALSE)="","",VLOOKUP($C25,invullijst!$A$10:$M$177,3,FALSE))</f>
        <v>0</v>
      </c>
      <c r="G25" s="7">
        <f>IF(VLOOKUP($C25,invullijst!$A$10:$M$177,6,FALSE)="","",VLOOKUP($C25,invullijst!$A$10:$M$177,6,FALSE))</f>
        <v>0</v>
      </c>
      <c r="H25" s="7">
        <f>IF(VLOOKUP($C25,invullijst!$A$10:$M$177,7,FALSE)="","",VLOOKUP($C25,invullijst!$A$10:$M$177,7,FALSE))</f>
        <v>0</v>
      </c>
      <c r="I25" s="7">
        <f>IF(VLOOKUP($C25,invullijst!$A$10:$M$177,8,FALSE)="","",VLOOKUP($C25,invullijst!$A$10:$M$177,8,FALSE))</f>
        <v>0</v>
      </c>
      <c r="J25" s="7">
        <f>IF(VLOOKUP($C25,invullijst!$A$10:$M$177,9,FALSE)="","",VLOOKUP($C25,invullijst!$A$10:$M$177,9,FALSE))</f>
        <v>0</v>
      </c>
      <c r="K25" s="7">
        <f>IF(VLOOKUP($C25,invullijst!$A$10:$M$177,10,FALSE)="","",VLOOKUP($C25,invullijst!$A$10:$M$177,10,FALSE))</f>
        <v>0</v>
      </c>
      <c r="L25" s="11">
        <f t="shared" si="0"/>
        <v>0</v>
      </c>
      <c r="M25" s="99">
        <f>IF(VLOOKUP($C25,invullijst!$A$10:$M$177,11,FALSE)="","",VLOOKUP($C25,invullijst!$A$10:$M$177,11,FALSE))</f>
        <v>0</v>
      </c>
    </row>
    <row r="26" spans="1:13" hidden="1" x14ac:dyDescent="0.2">
      <c r="A26" s="7"/>
      <c r="B26" s="7"/>
      <c r="C26" s="120"/>
      <c r="D26" s="120">
        <f>IF(VLOOKUP($C26,invullijst!$A$10:$M200,4,FALSE)="","",VLOOKUP($C26,invullijst!$A$10:$M200,4,FALSE))</f>
        <v>0</v>
      </c>
      <c r="E26" s="74">
        <f>IF(VLOOKUP($C26,invullijst!$A$10:$M196,2,FALSE)="","",VLOOKUP($C26,invullijst!$A$10:$M196,2,FALSE))</f>
        <v>0</v>
      </c>
      <c r="F26" s="74">
        <f>IF(VLOOKUP($C26,invullijst!$A$10:$M$177,3,FALSE)="","",VLOOKUP($C26,invullijst!$A$10:$M$177,3,FALSE))</f>
        <v>0</v>
      </c>
      <c r="G26" s="7">
        <f>IF(VLOOKUP($C26,invullijst!$A$10:$M$177,6,FALSE)="","",VLOOKUP($C26,invullijst!$A$10:$M$177,6,FALSE))</f>
        <v>0</v>
      </c>
      <c r="H26" s="7">
        <f>IF(VLOOKUP($C26,invullijst!$A$10:$M$177,7,FALSE)="","",VLOOKUP($C26,invullijst!$A$10:$M$177,7,FALSE))</f>
        <v>0</v>
      </c>
      <c r="I26" s="7">
        <f>IF(VLOOKUP($C26,invullijst!$A$10:$M$177,8,FALSE)="","",VLOOKUP($C26,invullijst!$A$10:$M$177,8,FALSE))</f>
        <v>0</v>
      </c>
      <c r="J26" s="7">
        <f>IF(VLOOKUP($C26,invullijst!$A$10:$M$177,9,FALSE)="","",VLOOKUP($C26,invullijst!$A$10:$M$177,9,FALSE))</f>
        <v>0</v>
      </c>
      <c r="K26" s="7">
        <f>IF(VLOOKUP($C26,invullijst!$A$10:$M$177,10,FALSE)="","",VLOOKUP($C26,invullijst!$A$10:$M$177,10,FALSE))</f>
        <v>0</v>
      </c>
      <c r="L26" s="11">
        <f t="shared" si="0"/>
        <v>0</v>
      </c>
      <c r="M26" s="99">
        <f>IF(VLOOKUP($C26,invullijst!$A$10:$M$177,11,FALSE)="","",VLOOKUP($C26,invullijst!$A$10:$M$177,11,FALSE))</f>
        <v>0</v>
      </c>
    </row>
    <row r="27" spans="1:13" hidden="1" x14ac:dyDescent="0.2">
      <c r="A27" s="7"/>
      <c r="B27" s="7"/>
      <c r="C27" s="120"/>
      <c r="D27" s="120">
        <f>IF(VLOOKUP($C27,invullijst!$A$10:$M201,4,FALSE)="","",VLOOKUP($C27,invullijst!$A$10:$M201,4,FALSE))</f>
        <v>0</v>
      </c>
      <c r="E27" s="74">
        <f>IF(VLOOKUP($C27,invullijst!$A$10:$M197,2,FALSE)="","",VLOOKUP($C27,invullijst!$A$10:$M197,2,FALSE))</f>
        <v>0</v>
      </c>
      <c r="F27" s="74">
        <f>IF(VLOOKUP($C27,invullijst!$A$10:$M$177,3,FALSE)="","",VLOOKUP($C27,invullijst!$A$10:$M$177,3,FALSE))</f>
        <v>0</v>
      </c>
      <c r="G27" s="7">
        <f>IF(VLOOKUP($C27,invullijst!$A$10:$M$177,6,FALSE)="","",VLOOKUP($C27,invullijst!$A$10:$M$177,6,FALSE))</f>
        <v>0</v>
      </c>
      <c r="H27" s="7">
        <f>IF(VLOOKUP($C27,invullijst!$A$10:$M$177,7,FALSE)="","",VLOOKUP($C27,invullijst!$A$10:$M$177,7,FALSE))</f>
        <v>0</v>
      </c>
      <c r="I27" s="7">
        <f>IF(VLOOKUP($C27,invullijst!$A$10:$M$177,8,FALSE)="","",VLOOKUP($C27,invullijst!$A$10:$M$177,8,FALSE))</f>
        <v>0</v>
      </c>
      <c r="J27" s="7">
        <f>IF(VLOOKUP($C27,invullijst!$A$10:$M$177,9,FALSE)="","",VLOOKUP($C27,invullijst!$A$10:$M$177,9,FALSE))</f>
        <v>0</v>
      </c>
      <c r="K27" s="7">
        <f>IF(VLOOKUP($C27,invullijst!$A$10:$M$177,10,FALSE)="","",VLOOKUP($C27,invullijst!$A$10:$M$177,10,FALSE))</f>
        <v>0</v>
      </c>
      <c r="L27" s="11">
        <f t="shared" si="0"/>
        <v>0</v>
      </c>
      <c r="M27" s="99">
        <f>IF(VLOOKUP($C27,invullijst!$A$10:$M$177,11,FALSE)="","",VLOOKUP($C27,invullijst!$A$10:$M$177,11,FALSE))</f>
        <v>0</v>
      </c>
    </row>
    <row r="28" spans="1:13" hidden="1" x14ac:dyDescent="0.2">
      <c r="A28" s="7"/>
      <c r="B28" s="7"/>
      <c r="C28" s="120"/>
      <c r="D28" s="120">
        <f>IF(VLOOKUP($C28,invullijst!$A$10:$M202,4,FALSE)="","",VLOOKUP($C28,invullijst!$A$10:$M202,4,FALSE))</f>
        <v>0</v>
      </c>
      <c r="E28" s="74">
        <f>IF(VLOOKUP($C28,invullijst!$A$10:$M198,2,FALSE)="","",VLOOKUP($C28,invullijst!$A$10:$M198,2,FALSE))</f>
        <v>0</v>
      </c>
      <c r="F28" s="74">
        <f>IF(VLOOKUP($C28,invullijst!$A$10:$M$177,3,FALSE)="","",VLOOKUP($C28,invullijst!$A$10:$M$177,3,FALSE))</f>
        <v>0</v>
      </c>
      <c r="G28" s="7">
        <f>IF(VLOOKUP($C28,invullijst!$A$10:$M$177,6,FALSE)="","",VLOOKUP($C28,invullijst!$A$10:$M$177,6,FALSE))</f>
        <v>0</v>
      </c>
      <c r="H28" s="7">
        <f>IF(VLOOKUP($C28,invullijst!$A$10:$M$177,7,FALSE)="","",VLOOKUP($C28,invullijst!$A$10:$M$177,7,FALSE))</f>
        <v>0</v>
      </c>
      <c r="I28" s="7">
        <f>IF(VLOOKUP($C28,invullijst!$A$10:$M$177,8,FALSE)="","",VLOOKUP($C28,invullijst!$A$10:$M$177,8,FALSE))</f>
        <v>0</v>
      </c>
      <c r="J28" s="7">
        <f>IF(VLOOKUP($C28,invullijst!$A$10:$M$177,9,FALSE)="","",VLOOKUP($C28,invullijst!$A$10:$M$177,9,FALSE))</f>
        <v>0</v>
      </c>
      <c r="K28" s="7">
        <f>IF(VLOOKUP($C28,invullijst!$A$10:$M$177,10,FALSE)="","",VLOOKUP($C28,invullijst!$A$10:$M$177,10,FALSE))</f>
        <v>0</v>
      </c>
      <c r="L28" s="11">
        <f t="shared" si="0"/>
        <v>0</v>
      </c>
      <c r="M28" s="99">
        <f>IF(VLOOKUP($C28,invullijst!$A$10:$M$177,11,FALSE)="","",VLOOKUP($C28,invullijst!$A$10:$M$177,11,FALSE))</f>
        <v>0</v>
      </c>
    </row>
    <row r="29" spans="1:13" hidden="1" x14ac:dyDescent="0.2">
      <c r="A29" s="7"/>
      <c r="B29" s="7"/>
      <c r="C29" s="120"/>
      <c r="D29" s="120">
        <f>IF(VLOOKUP($C29,invullijst!$A$10:$M203,4,FALSE)="","",VLOOKUP($C29,invullijst!$A$10:$M203,4,FALSE))</f>
        <v>0</v>
      </c>
      <c r="E29" s="74">
        <f>IF(VLOOKUP($C29,invullijst!$A$10:$M199,2,FALSE)="","",VLOOKUP($C29,invullijst!$A$10:$M199,2,FALSE))</f>
        <v>0</v>
      </c>
      <c r="F29" s="74">
        <f>IF(VLOOKUP($C29,invullijst!$A$10:$M$177,3,FALSE)="","",VLOOKUP($C29,invullijst!$A$10:$M$177,3,FALSE))</f>
        <v>0</v>
      </c>
      <c r="G29" s="7">
        <f>IF(VLOOKUP($C29,invullijst!$A$10:$M$177,6,FALSE)="","",VLOOKUP($C29,invullijst!$A$10:$M$177,6,FALSE))</f>
        <v>0</v>
      </c>
      <c r="H29" s="7">
        <f>IF(VLOOKUP($C29,invullijst!$A$10:$M$177,7,FALSE)="","",VLOOKUP($C29,invullijst!$A$10:$M$177,7,FALSE))</f>
        <v>0</v>
      </c>
      <c r="I29" s="7">
        <f>IF(VLOOKUP($C29,invullijst!$A$10:$M$177,8,FALSE)="","",VLOOKUP($C29,invullijst!$A$10:$M$177,8,FALSE))</f>
        <v>0</v>
      </c>
      <c r="J29" s="7">
        <f>IF(VLOOKUP($C29,invullijst!$A$10:$M$177,9,FALSE)="","",VLOOKUP($C29,invullijst!$A$10:$M$177,9,FALSE))</f>
        <v>0</v>
      </c>
      <c r="K29" s="7">
        <f>IF(VLOOKUP($C29,invullijst!$A$10:$M$177,10,FALSE)="","",VLOOKUP($C29,invullijst!$A$10:$M$177,10,FALSE))</f>
        <v>0</v>
      </c>
      <c r="L29" s="11">
        <f t="shared" si="0"/>
        <v>0</v>
      </c>
      <c r="M29" s="99">
        <f>IF(VLOOKUP($C29,invullijst!$A$10:$M$177,11,FALSE)="","",VLOOKUP($C29,invullijst!$A$10:$M$177,11,FALSE))</f>
        <v>0</v>
      </c>
    </row>
    <row r="30" spans="1:13" hidden="1" x14ac:dyDescent="0.2">
      <c r="A30" s="7"/>
      <c r="B30" s="7"/>
      <c r="C30" s="120"/>
      <c r="D30" s="120">
        <f>IF(VLOOKUP($C30,invullijst!$A$10:$M204,4,FALSE)="","",VLOOKUP($C30,invullijst!$A$10:$M204,4,FALSE))</f>
        <v>0</v>
      </c>
      <c r="E30" s="74">
        <f>IF(VLOOKUP($C30,invullijst!$A$10:$M200,2,FALSE)="","",VLOOKUP($C30,invullijst!$A$10:$M200,2,FALSE))</f>
        <v>0</v>
      </c>
      <c r="F30" s="74">
        <f>IF(VLOOKUP($C30,invullijst!$A$10:$M$177,3,FALSE)="","",VLOOKUP($C30,invullijst!$A$10:$M$177,3,FALSE))</f>
        <v>0</v>
      </c>
      <c r="G30" s="7">
        <f>IF(VLOOKUP($C30,invullijst!$A$10:$M$177,6,FALSE)="","",VLOOKUP($C30,invullijst!$A$10:$M$177,6,FALSE))</f>
        <v>0</v>
      </c>
      <c r="H30" s="7">
        <f>IF(VLOOKUP($C30,invullijst!$A$10:$M$177,7,FALSE)="","",VLOOKUP($C30,invullijst!$A$10:$M$177,7,FALSE))</f>
        <v>0</v>
      </c>
      <c r="I30" s="7">
        <f>IF(VLOOKUP($C30,invullijst!$A$10:$M$177,8,FALSE)="","",VLOOKUP($C30,invullijst!$A$10:$M$177,8,FALSE))</f>
        <v>0</v>
      </c>
      <c r="J30" s="7">
        <f>IF(VLOOKUP($C30,invullijst!$A$10:$M$177,9,FALSE)="","",VLOOKUP($C30,invullijst!$A$10:$M$177,9,FALSE))</f>
        <v>0</v>
      </c>
      <c r="K30" s="7">
        <f>IF(VLOOKUP($C30,invullijst!$A$10:$M$177,10,FALSE)="","",VLOOKUP($C30,invullijst!$A$10:$M$177,10,FALSE))</f>
        <v>0</v>
      </c>
      <c r="L30" s="11">
        <f t="shared" si="0"/>
        <v>0</v>
      </c>
      <c r="M30" s="99">
        <f>IF(VLOOKUP($C30,invullijst!$A$10:$M$177,11,FALSE)="","",VLOOKUP($C30,invullijst!$A$10:$M$177,11,FALSE))</f>
        <v>0</v>
      </c>
    </row>
    <row r="31" spans="1:13" hidden="1" x14ac:dyDescent="0.2">
      <c r="A31" s="7"/>
      <c r="B31" s="7"/>
      <c r="C31" s="120"/>
      <c r="D31" s="120">
        <f>IF(VLOOKUP($C31,invullijst!$A$10:$M205,4,FALSE)="","",VLOOKUP($C31,invullijst!$A$10:$M205,4,FALSE))</f>
        <v>0</v>
      </c>
      <c r="E31" s="74">
        <f>IF(VLOOKUP($C31,invullijst!$A$10:$M201,2,FALSE)="","",VLOOKUP($C31,invullijst!$A$10:$M201,2,FALSE))</f>
        <v>0</v>
      </c>
      <c r="F31" s="74">
        <f>IF(VLOOKUP($C31,invullijst!$A$10:$M$177,3,FALSE)="","",VLOOKUP($C31,invullijst!$A$10:$M$177,3,FALSE))</f>
        <v>0</v>
      </c>
      <c r="G31" s="7">
        <f>IF(VLOOKUP($C31,invullijst!$A$10:$M$177,6,FALSE)="","",VLOOKUP($C31,invullijst!$A$10:$M$177,6,FALSE))</f>
        <v>0</v>
      </c>
      <c r="H31" s="7">
        <f>IF(VLOOKUP($C31,invullijst!$A$10:$M$177,7,FALSE)="","",VLOOKUP($C31,invullijst!$A$10:$M$177,7,FALSE))</f>
        <v>0</v>
      </c>
      <c r="I31" s="7">
        <f>IF(VLOOKUP($C31,invullijst!$A$10:$M$177,8,FALSE)="","",VLOOKUP($C31,invullijst!$A$10:$M$177,8,FALSE))</f>
        <v>0</v>
      </c>
      <c r="J31" s="7">
        <f>IF(VLOOKUP($C31,invullijst!$A$10:$M$177,9,FALSE)="","",VLOOKUP($C31,invullijst!$A$10:$M$177,9,FALSE))</f>
        <v>0</v>
      </c>
      <c r="K31" s="7">
        <f>IF(VLOOKUP($C31,invullijst!$A$10:$M$177,10,FALSE)="","",VLOOKUP($C31,invullijst!$A$10:$M$177,10,FALSE))</f>
        <v>0</v>
      </c>
      <c r="L31" s="11">
        <f t="shared" si="0"/>
        <v>0</v>
      </c>
      <c r="M31" s="99">
        <f>IF(VLOOKUP($C31,invullijst!$A$10:$M$177,11,FALSE)="","",VLOOKUP($C31,invullijst!$A$10:$M$177,11,FALSE))</f>
        <v>0</v>
      </c>
    </row>
    <row r="32" spans="1:13" hidden="1" x14ac:dyDescent="0.2">
      <c r="A32" s="7"/>
      <c r="B32" s="7"/>
      <c r="C32" s="120"/>
      <c r="D32" s="120">
        <f>IF(VLOOKUP($C32,invullijst!$A$10:$M206,4,FALSE)="","",VLOOKUP($C32,invullijst!$A$10:$M206,4,FALSE))</f>
        <v>0</v>
      </c>
      <c r="E32" s="74">
        <f>IF(VLOOKUP($C32,invullijst!$A$10:$M202,2,FALSE)="","",VLOOKUP($C32,invullijst!$A$10:$M202,2,FALSE))</f>
        <v>0</v>
      </c>
      <c r="F32" s="74">
        <f>IF(VLOOKUP($C32,invullijst!$A$10:$M$177,3,FALSE)="","",VLOOKUP($C32,invullijst!$A$10:$M$177,3,FALSE))</f>
        <v>0</v>
      </c>
      <c r="G32" s="7">
        <f>IF(VLOOKUP($C32,invullijst!$A$10:$M$177,6,FALSE)="","",VLOOKUP($C32,invullijst!$A$10:$M$177,6,FALSE))</f>
        <v>0</v>
      </c>
      <c r="H32" s="7">
        <f>IF(VLOOKUP($C32,invullijst!$A$10:$M$177,7,FALSE)="","",VLOOKUP($C32,invullijst!$A$10:$M$177,7,FALSE))</f>
        <v>0</v>
      </c>
      <c r="I32" s="7">
        <f>IF(VLOOKUP($C32,invullijst!$A$10:$M$177,8,FALSE)="","",VLOOKUP($C32,invullijst!$A$10:$M$177,8,FALSE))</f>
        <v>0</v>
      </c>
      <c r="J32" s="7">
        <f>IF(VLOOKUP($C32,invullijst!$A$10:$M$177,9,FALSE)="","",VLOOKUP($C32,invullijst!$A$10:$M$177,9,FALSE))</f>
        <v>0</v>
      </c>
      <c r="K32" s="7">
        <f>IF(VLOOKUP($C32,invullijst!$A$10:$M$177,10,FALSE)="","",VLOOKUP($C32,invullijst!$A$10:$M$177,10,FALSE))</f>
        <v>0</v>
      </c>
      <c r="L32" s="11">
        <f t="shared" si="0"/>
        <v>0</v>
      </c>
      <c r="M32" s="99">
        <f>IF(VLOOKUP($C32,invullijst!$A$10:$M$177,11,FALSE)="","",VLOOKUP($C32,invullijst!$A$10:$M$177,11,FALSE))</f>
        <v>0</v>
      </c>
    </row>
    <row r="33" spans="1:13" hidden="1" x14ac:dyDescent="0.2">
      <c r="A33" s="7"/>
      <c r="B33" s="7"/>
      <c r="C33" s="120"/>
      <c r="D33" s="120">
        <f>IF(VLOOKUP($C33,invullijst!$A$10:$M207,4,FALSE)="","",VLOOKUP($C33,invullijst!$A$10:$M207,4,FALSE))</f>
        <v>0</v>
      </c>
      <c r="E33" s="74">
        <f>IF(VLOOKUP($C33,invullijst!$A$10:$M203,2,FALSE)="","",VLOOKUP($C33,invullijst!$A$10:$M203,2,FALSE))</f>
        <v>0</v>
      </c>
      <c r="F33" s="74">
        <f>IF(VLOOKUP($C33,invullijst!$A$10:$M$177,3,FALSE)="","",VLOOKUP($C33,invullijst!$A$10:$M$177,3,FALSE))</f>
        <v>0</v>
      </c>
      <c r="G33" s="7">
        <f>IF(VLOOKUP($C33,invullijst!$A$10:$M$177,6,FALSE)="","",VLOOKUP($C33,invullijst!$A$10:$M$177,6,FALSE))</f>
        <v>0</v>
      </c>
      <c r="H33" s="7">
        <f>IF(VLOOKUP($C33,invullijst!$A$10:$M$177,7,FALSE)="","",VLOOKUP($C33,invullijst!$A$10:$M$177,7,FALSE))</f>
        <v>0</v>
      </c>
      <c r="I33" s="7">
        <f>IF(VLOOKUP($C33,invullijst!$A$10:$M$177,8,FALSE)="","",VLOOKUP($C33,invullijst!$A$10:$M$177,8,FALSE))</f>
        <v>0</v>
      </c>
      <c r="J33" s="7">
        <f>IF(VLOOKUP($C33,invullijst!$A$10:$M$177,9,FALSE)="","",VLOOKUP($C33,invullijst!$A$10:$M$177,9,FALSE))</f>
        <v>0</v>
      </c>
      <c r="K33" s="7">
        <f>IF(VLOOKUP($C33,invullijst!$A$10:$M$177,10,FALSE)="","",VLOOKUP($C33,invullijst!$A$10:$M$177,10,FALSE))</f>
        <v>0</v>
      </c>
      <c r="L33" s="11">
        <f t="shared" si="0"/>
        <v>0</v>
      </c>
      <c r="M33" s="99">
        <f>IF(VLOOKUP($C33,invullijst!$A$10:$M$177,11,FALSE)="","",VLOOKUP($C33,invullijst!$A$10:$M$177,11,FALSE))</f>
        <v>0</v>
      </c>
    </row>
    <row r="34" spans="1:13" hidden="1" x14ac:dyDescent="0.2">
      <c r="A34" s="7"/>
      <c r="B34" s="7"/>
      <c r="C34" s="120"/>
      <c r="D34" s="120">
        <f>IF(VLOOKUP($C34,invullijst!$A$10:$M184,4,FALSE)="","",VLOOKUP($C34,invullijst!$A$10:$M184,4,FALSE))</f>
        <v>0</v>
      </c>
      <c r="E34" s="74">
        <f>IF(VLOOKUP($C34,invullijst!$A$10:$M185,2,FALSE)="","",VLOOKUP($C34,invullijst!$A$10:$M185,2,FALSE))</f>
        <v>0</v>
      </c>
      <c r="F34" s="74">
        <f>IF(VLOOKUP($C34,invullijst!$A$10:$M$177,3,FALSE)="","",VLOOKUP($C34,invullijst!$A$10:$M$177,3,FALSE))</f>
        <v>0</v>
      </c>
      <c r="G34" s="7">
        <f>IF(VLOOKUP($C34,invullijst!$A$10:$M$177,6,FALSE)="","",VLOOKUP($C34,invullijst!$A$10:$M$177,6,FALSE))</f>
        <v>0</v>
      </c>
      <c r="H34" s="7">
        <f>IF(VLOOKUP($C34,invullijst!$A$10:$M$177,7,FALSE)="","",VLOOKUP($C34,invullijst!$A$10:$M$177,7,FALSE))</f>
        <v>0</v>
      </c>
      <c r="I34" s="7">
        <f>IF(VLOOKUP($C34,invullijst!$A$10:$M$177,8,FALSE)="","",VLOOKUP($C34,invullijst!$A$10:$M$177,8,FALSE))</f>
        <v>0</v>
      </c>
      <c r="J34" s="7">
        <f>IF(VLOOKUP($C34,invullijst!$A$10:$M$177,9,FALSE)="","",VLOOKUP($C34,invullijst!$A$10:$M$177,9,FALSE))</f>
        <v>0</v>
      </c>
      <c r="K34" s="7">
        <f>IF(VLOOKUP($C34,invullijst!$A$10:$M$177,10,FALSE)="","",VLOOKUP($C34,invullijst!$A$10:$M$177,10,FALSE))</f>
        <v>0</v>
      </c>
      <c r="L34" s="11">
        <f t="shared" si="0"/>
        <v>0</v>
      </c>
      <c r="M34" s="99">
        <f>IF(VLOOKUP($C34,invullijst!$A$10:$M$177,11,FALSE)="","",VLOOKUP($C34,invullijst!$A$10:$M$177,11,FALSE))</f>
        <v>0</v>
      </c>
    </row>
  </sheetData>
  <autoFilter ref="C4:M34" xr:uid="{00000000-0009-0000-0000-000003000000}">
    <filterColumn colId="3">
      <filters>
        <filter val="Baardwijk"/>
        <filter val="Besoijen"/>
        <filter val="Elshout"/>
        <filter val="Haarsteeg"/>
        <filter val="Kaatsheuvel"/>
      </filters>
    </filterColumn>
    <sortState xmlns:xlrd2="http://schemas.microsoft.com/office/spreadsheetml/2017/richdata2" ref="C5:M26">
      <sortCondition descending="1" ref="L4:L34"/>
    </sortState>
  </autoFilter>
  <mergeCells count="5">
    <mergeCell ref="G3:K3"/>
    <mergeCell ref="G2:M2"/>
    <mergeCell ref="A1:F2"/>
    <mergeCell ref="G1:J1"/>
    <mergeCell ref="K1:M1"/>
  </mergeCells>
  <pageMargins left="0.59055118110236227" right="0" top="0.39370078740157483" bottom="0.39370078740157483" header="0" footer="0"/>
  <pageSetup paperSize="9" scale="82" orientation="portrait" horizontalDpi="4294967293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">
    <tabColor rgb="FFFF0000"/>
  </sheetPr>
  <dimension ref="A1:AO55"/>
  <sheetViews>
    <sheetView topLeftCell="A10" zoomScaleNormal="100" workbookViewId="0">
      <selection activeCell="AK54" sqref="AK54"/>
    </sheetView>
  </sheetViews>
  <sheetFormatPr defaultColWidth="9.7109375" defaultRowHeight="12.75" x14ac:dyDescent="0.2"/>
  <cols>
    <col min="1" max="1" width="2.7109375" style="17" customWidth="1"/>
    <col min="2" max="2" width="2.7109375" style="17" hidden="1" customWidth="1"/>
    <col min="3" max="3" width="11.140625" style="17" customWidth="1"/>
    <col min="4" max="4" width="10.7109375" style="17" customWidth="1"/>
    <col min="5" max="5" width="1.85546875" style="17" customWidth="1"/>
    <col min="6" max="6" width="10.7109375" style="17" customWidth="1"/>
    <col min="7" max="7" width="11.140625" style="17" customWidth="1"/>
    <col min="8" max="8" width="2.7109375" style="17" customWidth="1"/>
    <col min="9" max="9" width="2.7109375" style="17" hidden="1" customWidth="1"/>
    <col min="10" max="10" width="11.140625" style="17" customWidth="1"/>
    <col min="11" max="11" width="10.7109375" style="17" customWidth="1"/>
    <col min="12" max="12" width="1.85546875" style="17" customWidth="1"/>
    <col min="13" max="13" width="10.7109375" style="17" customWidth="1"/>
    <col min="14" max="14" width="11.140625" style="17" customWidth="1"/>
    <col min="15" max="15" width="2.7109375" style="17" customWidth="1"/>
    <col min="16" max="16" width="9.7109375" style="17" customWidth="1"/>
    <col min="17" max="17" width="10" style="17" hidden="1" customWidth="1"/>
    <col min="18" max="18" width="3.5703125" style="17" hidden="1" customWidth="1"/>
    <col min="19" max="20" width="3.42578125" style="17" hidden="1" customWidth="1"/>
    <col min="21" max="21" width="3.28515625" style="17" hidden="1" customWidth="1"/>
    <col min="22" max="23" width="5.42578125" style="17" hidden="1" customWidth="1"/>
    <col min="24" max="24" width="3.5703125" style="17" hidden="1" customWidth="1"/>
    <col min="25" max="25" width="3.42578125" style="17" hidden="1" customWidth="1"/>
    <col min="26" max="26" width="4.7109375" style="17" hidden="1" customWidth="1"/>
    <col min="27" max="27" width="3.28515625" style="17" hidden="1" customWidth="1"/>
    <col min="28" max="28" width="5.5703125" style="17" hidden="1" customWidth="1"/>
    <col min="29" max="29" width="11.28515625" style="17" hidden="1" customWidth="1"/>
    <col min="30" max="30" width="4.85546875" style="17" hidden="1" customWidth="1"/>
    <col min="31" max="31" width="7.5703125" style="17" hidden="1" customWidth="1"/>
    <col min="32" max="32" width="11.28515625" style="17" hidden="1" customWidth="1"/>
    <col min="33" max="33" width="4.85546875" style="17" hidden="1" customWidth="1"/>
    <col min="34" max="34" width="7.28515625" style="17" hidden="1" customWidth="1"/>
    <col min="35" max="35" width="11.28515625" style="17" hidden="1" customWidth="1"/>
    <col min="36" max="36" width="2.5703125" style="17" customWidth="1"/>
    <col min="37" max="38" width="5.5703125" style="17" customWidth="1"/>
    <col min="39" max="39" width="11.28515625" style="17" customWidth="1"/>
    <col min="40" max="40" width="2.5703125" style="17" customWidth="1"/>
    <col min="41" max="41" width="5.5703125" style="17" customWidth="1"/>
    <col min="42" max="16384" width="9.7109375" style="17"/>
  </cols>
  <sheetData>
    <row r="1" spans="1:41" ht="24" thickBot="1" x14ac:dyDescent="0.25">
      <c r="A1" s="16"/>
      <c r="B1" s="16"/>
      <c r="C1" s="171" t="str">
        <f>invullijst!F1</f>
        <v>Organisatie</v>
      </c>
      <c r="D1" s="172"/>
      <c r="E1" s="173" t="str">
        <f>invullijst!H2</f>
        <v>2023 - 2024</v>
      </c>
      <c r="F1" s="173"/>
      <c r="G1" s="173"/>
      <c r="H1" s="173"/>
      <c r="I1" s="112"/>
      <c r="J1" s="174" t="str">
        <f>invullijst!F3</f>
        <v>St. Crispinus &amp; Crispinianus Besoijen</v>
      </c>
      <c r="K1" s="174"/>
      <c r="L1" s="174"/>
      <c r="M1" s="174"/>
      <c r="N1" s="175"/>
      <c r="P1" s="18"/>
    </row>
    <row r="3" spans="1:41" x14ac:dyDescent="0.2">
      <c r="P3" s="18"/>
    </row>
    <row r="4" spans="1:41" ht="13.5" thickBot="1" x14ac:dyDescent="0.25">
      <c r="P4" s="18"/>
    </row>
    <row r="5" spans="1:41" ht="31.5" customHeight="1" thickTop="1" x14ac:dyDescent="0.2">
      <c r="C5" s="166" t="s">
        <v>63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9"/>
      <c r="P5" s="18"/>
      <c r="Q5" s="161" t="s">
        <v>27</v>
      </c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20"/>
      <c r="AH5" s="21"/>
    </row>
    <row r="6" spans="1:41" ht="13.5" thickBot="1" x14ac:dyDescent="0.25">
      <c r="Q6" s="22"/>
      <c r="AH6" s="23"/>
    </row>
    <row r="7" spans="1:41" ht="13.5" thickBot="1" x14ac:dyDescent="0.25">
      <c r="C7" s="167" t="s">
        <v>62</v>
      </c>
      <c r="D7" s="168"/>
      <c r="E7" s="168"/>
      <c r="F7" s="168"/>
      <c r="G7" s="169"/>
      <c r="J7" s="167" t="s">
        <v>61</v>
      </c>
      <c r="K7" s="168"/>
      <c r="L7" s="168"/>
      <c r="M7" s="168"/>
      <c r="N7" s="169"/>
      <c r="Q7" s="24"/>
      <c r="R7" s="19"/>
      <c r="AC7" s="17" t="s">
        <v>25</v>
      </c>
      <c r="AF7" s="17" t="s">
        <v>26</v>
      </c>
      <c r="AH7" s="23"/>
    </row>
    <row r="8" spans="1:41" x14ac:dyDescent="0.2">
      <c r="C8" s="25" t="s">
        <v>7</v>
      </c>
      <c r="D8" s="26">
        <v>313</v>
      </c>
      <c r="E8" s="27" t="s">
        <v>13</v>
      </c>
      <c r="F8" s="26">
        <v>330</v>
      </c>
      <c r="G8" s="28" t="s">
        <v>5</v>
      </c>
      <c r="J8" s="25" t="s">
        <v>7</v>
      </c>
      <c r="K8" s="26">
        <v>53</v>
      </c>
      <c r="L8" s="27" t="s">
        <v>13</v>
      </c>
      <c r="M8" s="26">
        <v>340</v>
      </c>
      <c r="N8" s="28" t="s">
        <v>5</v>
      </c>
      <c r="P8" s="18"/>
      <c r="Q8" s="29">
        <f t="shared" ref="Q8:Q17" si="0">D8</f>
        <v>313</v>
      </c>
      <c r="R8" s="17" t="s">
        <v>14</v>
      </c>
      <c r="S8" s="18">
        <f t="shared" ref="S8:S17" si="1">IF(ISBLANK(D8),"",IF(D8=F8,1,IF(D8&gt;F8,2,0)))</f>
        <v>0</v>
      </c>
      <c r="T8" s="18">
        <f t="shared" ref="T8:T17" si="2">IF(ISBLANK(F8),"",IF(F8=D8,1,IF(F8&gt;D8,2,0)))</f>
        <v>2</v>
      </c>
      <c r="U8" s="18" t="s">
        <v>15</v>
      </c>
      <c r="V8" s="30">
        <f t="shared" ref="V8:V17" si="3">F8</f>
        <v>330</v>
      </c>
      <c r="W8" s="30">
        <f>K8</f>
        <v>53</v>
      </c>
      <c r="X8" s="17" t="s">
        <v>14</v>
      </c>
      <c r="Y8" s="18">
        <f>IF(ISBLANK(K8),"",IF(K8=M8,1,IF(K8&gt;M8,2,0)))</f>
        <v>0</v>
      </c>
      <c r="Z8" s="17">
        <f>IF(ISBLANK(M8),"",IF(M8=K8,1,IF(M8&gt;K8,2,0)))</f>
        <v>2</v>
      </c>
      <c r="AA8" s="18" t="s">
        <v>15</v>
      </c>
      <c r="AB8" s="31">
        <f>M8</f>
        <v>340</v>
      </c>
      <c r="AC8" s="17" t="s">
        <v>7</v>
      </c>
      <c r="AD8" s="31">
        <f>SUM(S8:S11)</f>
        <v>0</v>
      </c>
      <c r="AE8" s="31">
        <f>SUM(Q8:Q11)</f>
        <v>1262</v>
      </c>
      <c r="AF8" s="17" t="s">
        <v>7</v>
      </c>
      <c r="AG8" s="31">
        <f>SUM(Y8:Y11)</f>
        <v>0</v>
      </c>
      <c r="AH8" s="32">
        <f>SUM(W8:W11)</f>
        <v>117</v>
      </c>
      <c r="AJ8" s="33"/>
      <c r="AK8" s="33"/>
      <c r="AL8" s="31"/>
      <c r="AO8" s="31"/>
    </row>
    <row r="9" spans="1:41" x14ac:dyDescent="0.2">
      <c r="C9" s="34" t="s">
        <v>7</v>
      </c>
      <c r="D9" s="26">
        <v>324</v>
      </c>
      <c r="E9" s="35" t="s">
        <v>13</v>
      </c>
      <c r="F9" s="26">
        <v>340</v>
      </c>
      <c r="G9" s="36" t="s">
        <v>11</v>
      </c>
      <c r="J9" s="34" t="s">
        <v>7</v>
      </c>
      <c r="K9" s="37">
        <v>0</v>
      </c>
      <c r="L9" s="35" t="s">
        <v>13</v>
      </c>
      <c r="M9" s="37">
        <v>68</v>
      </c>
      <c r="N9" s="36" t="s">
        <v>11</v>
      </c>
      <c r="P9" s="18"/>
      <c r="Q9" s="29">
        <f t="shared" si="0"/>
        <v>324</v>
      </c>
      <c r="R9" s="17" t="s">
        <v>14</v>
      </c>
      <c r="S9" s="18">
        <f t="shared" si="1"/>
        <v>0</v>
      </c>
      <c r="T9" s="18">
        <f t="shared" si="2"/>
        <v>2</v>
      </c>
      <c r="U9" s="18" t="s">
        <v>16</v>
      </c>
      <c r="V9" s="30">
        <f t="shared" si="3"/>
        <v>340</v>
      </c>
      <c r="W9" s="30">
        <f t="shared" ref="W9:W17" si="4">K9</f>
        <v>0</v>
      </c>
      <c r="X9" s="17" t="s">
        <v>14</v>
      </c>
      <c r="Y9" s="18">
        <f t="shared" ref="Y9:Y17" si="5">IF(ISBLANK(K9),"",IF(K9=M9,1,IF(K9&gt;M9,2,0)))</f>
        <v>0</v>
      </c>
      <c r="Z9" s="17">
        <f t="shared" ref="Z9:Z17" si="6">IF(ISBLANK(M9),"",IF(M9=K9,1,IF(M9&gt;K9,2,0)))</f>
        <v>2</v>
      </c>
      <c r="AA9" s="18" t="s">
        <v>16</v>
      </c>
      <c r="AB9" s="31">
        <f t="shared" ref="AB9:AB17" si="7">M9</f>
        <v>68</v>
      </c>
      <c r="AC9" s="17" t="s">
        <v>5</v>
      </c>
      <c r="AD9" s="31">
        <f>SUM(T8,S12:S14)</f>
        <v>7</v>
      </c>
      <c r="AE9" s="31">
        <f>SUM(V8,Q12:Q14)</f>
        <v>1349</v>
      </c>
      <c r="AF9" s="17" t="s">
        <v>5</v>
      </c>
      <c r="AG9" s="31">
        <f>SUM(Z8,Y12:Y14)</f>
        <v>8</v>
      </c>
      <c r="AH9" s="32">
        <f>SUM(AB8,W12:W14)</f>
        <v>1285</v>
      </c>
      <c r="AJ9" s="33"/>
      <c r="AK9" s="33"/>
      <c r="AL9" s="31"/>
      <c r="AO9" s="31"/>
    </row>
    <row r="10" spans="1:41" x14ac:dyDescent="0.2">
      <c r="C10" s="34" t="s">
        <v>7</v>
      </c>
      <c r="D10" s="26">
        <v>303</v>
      </c>
      <c r="E10" s="35" t="s">
        <v>13</v>
      </c>
      <c r="F10" s="37">
        <v>326</v>
      </c>
      <c r="G10" s="36" t="s">
        <v>6</v>
      </c>
      <c r="J10" s="34" t="s">
        <v>7</v>
      </c>
      <c r="K10" s="37">
        <v>0</v>
      </c>
      <c r="L10" s="35" t="s">
        <v>13</v>
      </c>
      <c r="M10" s="37">
        <v>154</v>
      </c>
      <c r="N10" s="36" t="s">
        <v>6</v>
      </c>
      <c r="P10" s="18"/>
      <c r="Q10" s="29">
        <f t="shared" si="0"/>
        <v>303</v>
      </c>
      <c r="R10" s="17" t="s">
        <v>14</v>
      </c>
      <c r="S10" s="18">
        <f t="shared" si="1"/>
        <v>0</v>
      </c>
      <c r="T10" s="18">
        <f t="shared" si="2"/>
        <v>2</v>
      </c>
      <c r="U10" s="18" t="s">
        <v>17</v>
      </c>
      <c r="V10" s="30">
        <f t="shared" si="3"/>
        <v>326</v>
      </c>
      <c r="W10" s="30">
        <f t="shared" si="4"/>
        <v>0</v>
      </c>
      <c r="X10" s="17" t="s">
        <v>14</v>
      </c>
      <c r="Y10" s="18">
        <f t="shared" si="5"/>
        <v>0</v>
      </c>
      <c r="Z10" s="17">
        <f t="shared" si="6"/>
        <v>2</v>
      </c>
      <c r="AA10" s="18" t="s">
        <v>17</v>
      </c>
      <c r="AB10" s="31">
        <f t="shared" si="7"/>
        <v>154</v>
      </c>
      <c r="AC10" s="17" t="s">
        <v>11</v>
      </c>
      <c r="AD10" s="31">
        <f>SUM(T9,T12,S15:S16)</f>
        <v>5</v>
      </c>
      <c r="AE10" s="31">
        <f>SUM(V9,V12,Q15:Q16)</f>
        <v>1334</v>
      </c>
      <c r="AF10" s="17" t="s">
        <v>11</v>
      </c>
      <c r="AG10" s="31">
        <f>SUM(Z9,Z12,Y15:Y16)</f>
        <v>2</v>
      </c>
      <c r="AH10" s="32">
        <f>SUM(AB9,AB12,W15:W16)</f>
        <v>216</v>
      </c>
      <c r="AJ10" s="33"/>
      <c r="AK10" s="33"/>
      <c r="AL10" s="31"/>
      <c r="AO10" s="31"/>
    </row>
    <row r="11" spans="1:41" x14ac:dyDescent="0.2">
      <c r="C11" s="34" t="s">
        <v>7</v>
      </c>
      <c r="D11" s="26">
        <v>322</v>
      </c>
      <c r="E11" s="35" t="s">
        <v>13</v>
      </c>
      <c r="F11" s="37">
        <v>335</v>
      </c>
      <c r="G11" s="36" t="s">
        <v>10</v>
      </c>
      <c r="J11" s="34" t="s">
        <v>7</v>
      </c>
      <c r="K11" s="37">
        <v>64</v>
      </c>
      <c r="L11" s="35" t="s">
        <v>13</v>
      </c>
      <c r="M11" s="37">
        <v>294</v>
      </c>
      <c r="N11" s="36" t="s">
        <v>10</v>
      </c>
      <c r="P11" s="18"/>
      <c r="Q11" s="29">
        <f t="shared" si="0"/>
        <v>322</v>
      </c>
      <c r="R11" s="17" t="s">
        <v>14</v>
      </c>
      <c r="S11" s="18">
        <f t="shared" si="1"/>
        <v>0</v>
      </c>
      <c r="T11" s="18">
        <f t="shared" si="2"/>
        <v>2</v>
      </c>
      <c r="U11" s="18" t="s">
        <v>18</v>
      </c>
      <c r="V11" s="30">
        <f t="shared" si="3"/>
        <v>335</v>
      </c>
      <c r="W11" s="30">
        <f t="shared" si="4"/>
        <v>64</v>
      </c>
      <c r="X11" s="17" t="s">
        <v>14</v>
      </c>
      <c r="Y11" s="18">
        <f t="shared" si="5"/>
        <v>0</v>
      </c>
      <c r="Z11" s="17">
        <f t="shared" si="6"/>
        <v>2</v>
      </c>
      <c r="AA11" s="18" t="s">
        <v>18</v>
      </c>
      <c r="AB11" s="31">
        <f t="shared" si="7"/>
        <v>294</v>
      </c>
      <c r="AC11" s="17" t="s">
        <v>6</v>
      </c>
      <c r="AD11" s="31">
        <f>SUM(T10,T13,T15,S17)</f>
        <v>6</v>
      </c>
      <c r="AE11" s="31">
        <f>SUM(V10,V13,V15,Q17)</f>
        <v>1325</v>
      </c>
      <c r="AF11" s="17" t="s">
        <v>6</v>
      </c>
      <c r="AG11" s="31">
        <f>SUM(Z10,Z13,Z15,Y17)</f>
        <v>4</v>
      </c>
      <c r="AH11" s="32">
        <f>SUM(AB10,AB13,AB15,W17)</f>
        <v>565</v>
      </c>
      <c r="AJ11" s="33"/>
      <c r="AK11" s="33"/>
      <c r="AL11" s="31"/>
      <c r="AO11" s="31"/>
    </row>
    <row r="12" spans="1:41" x14ac:dyDescent="0.2">
      <c r="C12" s="34" t="s">
        <v>5</v>
      </c>
      <c r="D12" s="26">
        <v>342</v>
      </c>
      <c r="E12" s="35" t="s">
        <v>13</v>
      </c>
      <c r="F12" s="37">
        <v>342</v>
      </c>
      <c r="G12" s="36" t="s">
        <v>11</v>
      </c>
      <c r="J12" s="34" t="s">
        <v>5</v>
      </c>
      <c r="K12" s="37">
        <v>320</v>
      </c>
      <c r="L12" s="35" t="s">
        <v>13</v>
      </c>
      <c r="M12" s="37">
        <v>68</v>
      </c>
      <c r="N12" s="36" t="s">
        <v>11</v>
      </c>
      <c r="P12" s="18"/>
      <c r="Q12" s="29">
        <f t="shared" si="0"/>
        <v>342</v>
      </c>
      <c r="R12" s="17" t="s">
        <v>15</v>
      </c>
      <c r="S12" s="18">
        <f t="shared" si="1"/>
        <v>1</v>
      </c>
      <c r="T12" s="18">
        <f t="shared" si="2"/>
        <v>1</v>
      </c>
      <c r="U12" s="18" t="s">
        <v>16</v>
      </c>
      <c r="V12" s="30">
        <f t="shared" si="3"/>
        <v>342</v>
      </c>
      <c r="W12" s="30">
        <f t="shared" si="4"/>
        <v>320</v>
      </c>
      <c r="X12" s="17" t="s">
        <v>15</v>
      </c>
      <c r="Y12" s="18">
        <f t="shared" si="5"/>
        <v>2</v>
      </c>
      <c r="Z12" s="17">
        <f t="shared" si="6"/>
        <v>0</v>
      </c>
      <c r="AA12" s="18" t="s">
        <v>16</v>
      </c>
      <c r="AB12" s="31">
        <f t="shared" si="7"/>
        <v>68</v>
      </c>
      <c r="AC12" s="17" t="s">
        <v>10</v>
      </c>
      <c r="AD12" s="31">
        <f>SUM(T11,T14,T16,T17)</f>
        <v>2</v>
      </c>
      <c r="AE12" s="31">
        <f>SUM(V11,V14,V16,V17)</f>
        <v>1312</v>
      </c>
      <c r="AF12" s="17" t="s">
        <v>10</v>
      </c>
      <c r="AG12" s="31">
        <f>SUM(Z11,Z14,Z16,Z17)</f>
        <v>6</v>
      </c>
      <c r="AH12" s="32">
        <f>SUM(AB11,AB14,AB16,AB17)</f>
        <v>953</v>
      </c>
      <c r="AJ12" s="33"/>
      <c r="AK12" s="33"/>
      <c r="AL12" s="31"/>
      <c r="AO12" s="31"/>
    </row>
    <row r="13" spans="1:41" x14ac:dyDescent="0.2">
      <c r="C13" s="34" t="s">
        <v>5</v>
      </c>
      <c r="D13" s="26">
        <v>342</v>
      </c>
      <c r="E13" s="35" t="s">
        <v>13</v>
      </c>
      <c r="F13" s="37">
        <v>330</v>
      </c>
      <c r="G13" s="36" t="s">
        <v>6</v>
      </c>
      <c r="J13" s="34" t="s">
        <v>5</v>
      </c>
      <c r="K13" s="37">
        <v>315</v>
      </c>
      <c r="L13" s="35" t="s">
        <v>13</v>
      </c>
      <c r="M13" s="37">
        <v>79</v>
      </c>
      <c r="N13" s="36" t="s">
        <v>6</v>
      </c>
      <c r="Q13" s="29">
        <f t="shared" si="0"/>
        <v>342</v>
      </c>
      <c r="R13" s="38" t="s">
        <v>15</v>
      </c>
      <c r="S13" s="18">
        <f t="shared" si="1"/>
        <v>2</v>
      </c>
      <c r="T13" s="18">
        <f t="shared" si="2"/>
        <v>0</v>
      </c>
      <c r="U13" s="18" t="s">
        <v>17</v>
      </c>
      <c r="V13" s="30">
        <f t="shared" si="3"/>
        <v>330</v>
      </c>
      <c r="W13" s="30">
        <f t="shared" si="4"/>
        <v>315</v>
      </c>
      <c r="X13" s="38" t="s">
        <v>15</v>
      </c>
      <c r="Y13" s="18">
        <f t="shared" si="5"/>
        <v>2</v>
      </c>
      <c r="Z13" s="17">
        <f t="shared" si="6"/>
        <v>0</v>
      </c>
      <c r="AA13" s="18" t="s">
        <v>17</v>
      </c>
      <c r="AB13" s="31">
        <f t="shared" si="7"/>
        <v>79</v>
      </c>
      <c r="AH13" s="23"/>
    </row>
    <row r="14" spans="1:41" x14ac:dyDescent="0.2">
      <c r="C14" s="34" t="s">
        <v>5</v>
      </c>
      <c r="D14" s="26">
        <v>335</v>
      </c>
      <c r="E14" s="35" t="s">
        <v>13</v>
      </c>
      <c r="F14" s="37">
        <v>328</v>
      </c>
      <c r="G14" s="36" t="s">
        <v>10</v>
      </c>
      <c r="J14" s="34" t="s">
        <v>5</v>
      </c>
      <c r="K14" s="37">
        <v>310</v>
      </c>
      <c r="L14" s="35" t="s">
        <v>13</v>
      </c>
      <c r="M14" s="37">
        <v>213</v>
      </c>
      <c r="N14" s="36" t="s">
        <v>10</v>
      </c>
      <c r="Q14" s="29">
        <f t="shared" si="0"/>
        <v>335</v>
      </c>
      <c r="R14" s="17" t="s">
        <v>15</v>
      </c>
      <c r="S14" s="18">
        <f t="shared" si="1"/>
        <v>2</v>
      </c>
      <c r="T14" s="18">
        <f t="shared" si="2"/>
        <v>0</v>
      </c>
      <c r="U14" s="18" t="s">
        <v>18</v>
      </c>
      <c r="V14" s="30">
        <f t="shared" si="3"/>
        <v>328</v>
      </c>
      <c r="W14" s="30">
        <f t="shared" si="4"/>
        <v>310</v>
      </c>
      <c r="X14" s="17" t="s">
        <v>15</v>
      </c>
      <c r="Y14" s="18">
        <f t="shared" si="5"/>
        <v>2</v>
      </c>
      <c r="Z14" s="17">
        <f t="shared" si="6"/>
        <v>0</v>
      </c>
      <c r="AA14" s="18" t="s">
        <v>18</v>
      </c>
      <c r="AB14" s="31">
        <f t="shared" si="7"/>
        <v>213</v>
      </c>
      <c r="AH14" s="23"/>
    </row>
    <row r="15" spans="1:41" x14ac:dyDescent="0.2">
      <c r="C15" s="34" t="s">
        <v>11</v>
      </c>
      <c r="D15" s="26">
        <v>304</v>
      </c>
      <c r="E15" s="35" t="s">
        <v>13</v>
      </c>
      <c r="F15" s="37">
        <v>334</v>
      </c>
      <c r="G15" s="36" t="s">
        <v>6</v>
      </c>
      <c r="J15" s="34" t="s">
        <v>11</v>
      </c>
      <c r="K15" s="37">
        <v>0</v>
      </c>
      <c r="L15" s="35" t="s">
        <v>13</v>
      </c>
      <c r="M15" s="37">
        <v>169</v>
      </c>
      <c r="N15" s="36" t="s">
        <v>6</v>
      </c>
      <c r="Q15" s="29">
        <f t="shared" si="0"/>
        <v>304</v>
      </c>
      <c r="R15" s="17" t="s">
        <v>16</v>
      </c>
      <c r="S15" s="18">
        <f t="shared" si="1"/>
        <v>0</v>
      </c>
      <c r="T15" s="18">
        <f t="shared" si="2"/>
        <v>2</v>
      </c>
      <c r="U15" s="18" t="s">
        <v>17</v>
      </c>
      <c r="V15" s="30">
        <f t="shared" si="3"/>
        <v>334</v>
      </c>
      <c r="W15" s="30">
        <f t="shared" si="4"/>
        <v>0</v>
      </c>
      <c r="X15" s="17" t="s">
        <v>16</v>
      </c>
      <c r="Y15" s="18">
        <f t="shared" si="5"/>
        <v>0</v>
      </c>
      <c r="Z15" s="17">
        <f t="shared" si="6"/>
        <v>2</v>
      </c>
      <c r="AA15" s="18" t="s">
        <v>17</v>
      </c>
      <c r="AB15" s="31">
        <f t="shared" si="7"/>
        <v>169</v>
      </c>
      <c r="AH15" s="23"/>
    </row>
    <row r="16" spans="1:41" x14ac:dyDescent="0.2">
      <c r="C16" s="34" t="s">
        <v>11</v>
      </c>
      <c r="D16" s="26">
        <v>348</v>
      </c>
      <c r="E16" s="35" t="s">
        <v>13</v>
      </c>
      <c r="F16" s="37">
        <v>327</v>
      </c>
      <c r="G16" s="36" t="s">
        <v>10</v>
      </c>
      <c r="J16" s="34" t="s">
        <v>11</v>
      </c>
      <c r="K16" s="37">
        <v>80</v>
      </c>
      <c r="L16" s="35" t="s">
        <v>13</v>
      </c>
      <c r="M16" s="37">
        <v>235</v>
      </c>
      <c r="N16" s="36" t="s">
        <v>10</v>
      </c>
      <c r="Q16" s="29">
        <f t="shared" si="0"/>
        <v>348</v>
      </c>
      <c r="R16" s="17" t="s">
        <v>16</v>
      </c>
      <c r="S16" s="18">
        <f t="shared" si="1"/>
        <v>2</v>
      </c>
      <c r="T16" s="18">
        <f t="shared" si="2"/>
        <v>0</v>
      </c>
      <c r="U16" s="18" t="s">
        <v>18</v>
      </c>
      <c r="V16" s="30">
        <f t="shared" si="3"/>
        <v>327</v>
      </c>
      <c r="W16" s="30">
        <f t="shared" si="4"/>
        <v>80</v>
      </c>
      <c r="X16" s="17" t="s">
        <v>16</v>
      </c>
      <c r="Y16" s="18">
        <f t="shared" si="5"/>
        <v>0</v>
      </c>
      <c r="Z16" s="17">
        <f t="shared" si="6"/>
        <v>2</v>
      </c>
      <c r="AA16" s="18" t="s">
        <v>18</v>
      </c>
      <c r="AB16" s="31">
        <f t="shared" si="7"/>
        <v>235</v>
      </c>
      <c r="AH16" s="23"/>
    </row>
    <row r="17" spans="1:34" ht="13.5" thickBot="1" x14ac:dyDescent="0.25">
      <c r="C17" s="39" t="s">
        <v>6</v>
      </c>
      <c r="D17" s="40">
        <v>335</v>
      </c>
      <c r="E17" s="41" t="s">
        <v>13</v>
      </c>
      <c r="F17" s="40">
        <v>322</v>
      </c>
      <c r="G17" s="42" t="s">
        <v>10</v>
      </c>
      <c r="J17" s="39" t="s">
        <v>6</v>
      </c>
      <c r="K17" s="40">
        <v>163</v>
      </c>
      <c r="L17" s="41" t="s">
        <v>13</v>
      </c>
      <c r="M17" s="40">
        <v>211</v>
      </c>
      <c r="N17" s="42" t="s">
        <v>10</v>
      </c>
      <c r="Q17" s="29">
        <f t="shared" si="0"/>
        <v>335</v>
      </c>
      <c r="R17" s="17" t="s">
        <v>17</v>
      </c>
      <c r="S17" s="18">
        <f t="shared" si="1"/>
        <v>2</v>
      </c>
      <c r="T17" s="18">
        <f t="shared" si="2"/>
        <v>0</v>
      </c>
      <c r="U17" s="18" t="s">
        <v>18</v>
      </c>
      <c r="V17" s="30">
        <f t="shared" si="3"/>
        <v>322</v>
      </c>
      <c r="W17" s="30">
        <f t="shared" si="4"/>
        <v>163</v>
      </c>
      <c r="X17" s="17" t="s">
        <v>17</v>
      </c>
      <c r="Y17" s="18">
        <f t="shared" si="5"/>
        <v>0</v>
      </c>
      <c r="Z17" s="17">
        <f t="shared" si="6"/>
        <v>2</v>
      </c>
      <c r="AA17" s="18" t="s">
        <v>18</v>
      </c>
      <c r="AB17" s="31">
        <f t="shared" si="7"/>
        <v>211</v>
      </c>
      <c r="AH17" s="23"/>
    </row>
    <row r="18" spans="1:34" ht="13.5" thickBot="1" x14ac:dyDescent="0.25">
      <c r="C18" s="43" t="s">
        <v>19</v>
      </c>
      <c r="Q18" s="44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6"/>
    </row>
    <row r="20" spans="1:34" ht="13.5" thickBot="1" x14ac:dyDescent="0.25"/>
    <row r="21" spans="1:34" ht="13.5" thickBot="1" x14ac:dyDescent="0.25">
      <c r="A21" s="19"/>
      <c r="B21" s="19"/>
      <c r="C21" s="170" t="s">
        <v>67</v>
      </c>
      <c r="D21" s="170"/>
      <c r="E21" s="170"/>
      <c r="F21" s="170"/>
      <c r="G21" s="47"/>
      <c r="H21" s="19"/>
      <c r="I21" s="19"/>
      <c r="J21" s="170" t="s">
        <v>68</v>
      </c>
      <c r="K21" s="170"/>
      <c r="L21" s="170"/>
      <c r="M21" s="170"/>
      <c r="N21" s="48"/>
    </row>
    <row r="22" spans="1:34" ht="13.5" thickBot="1" x14ac:dyDescent="0.25">
      <c r="A22" s="19"/>
      <c r="B22" s="19"/>
      <c r="C22" s="49"/>
      <c r="D22" s="50" t="s">
        <v>20</v>
      </c>
      <c r="E22" s="50" t="s">
        <v>13</v>
      </c>
      <c r="F22" s="50" t="s">
        <v>69</v>
      </c>
      <c r="G22" s="51"/>
      <c r="H22" s="19"/>
      <c r="I22" s="19"/>
      <c r="J22" s="49"/>
      <c r="K22" s="50" t="s">
        <v>20</v>
      </c>
      <c r="L22" s="50" t="s">
        <v>13</v>
      </c>
      <c r="M22" s="50" t="s">
        <v>69</v>
      </c>
      <c r="N22" s="52"/>
    </row>
    <row r="23" spans="1:34" ht="13.5" hidden="1" thickBot="1" x14ac:dyDescent="0.25">
      <c r="A23" s="19"/>
      <c r="B23" s="19"/>
      <c r="C23" s="49"/>
      <c r="D23" s="50"/>
      <c r="E23" s="50"/>
      <c r="F23" s="50"/>
      <c r="G23" s="51"/>
      <c r="H23" s="19"/>
      <c r="I23" s="19"/>
      <c r="J23" s="49"/>
      <c r="K23" s="50"/>
      <c r="L23" s="50"/>
      <c r="M23" s="50"/>
      <c r="N23" s="52"/>
    </row>
    <row r="24" spans="1:34" ht="13.5" customHeight="1" thickBot="1" x14ac:dyDescent="0.25">
      <c r="A24" s="53">
        <v>1</v>
      </c>
      <c r="B24" s="121"/>
      <c r="C24" s="54" t="s">
        <v>5</v>
      </c>
      <c r="D24" s="54">
        <f>IF(ISTEXT(C24),VLOOKUP(C24,$AC$8:$AE$12,2,FALSE)," ")</f>
        <v>7</v>
      </c>
      <c r="E24" s="55" t="s">
        <v>13</v>
      </c>
      <c r="F24" s="55">
        <f>IF(ISTEXT(C24),VLOOKUP(C24,$AC$8:$AE$12,3,FALSE)," ")</f>
        <v>1349</v>
      </c>
      <c r="G24" s="56"/>
      <c r="H24" s="53">
        <v>1</v>
      </c>
      <c r="I24" s="35"/>
      <c r="J24" s="54" t="s">
        <v>5</v>
      </c>
      <c r="K24" s="54">
        <f>IF(ISTEXT(J24),VLOOKUP(J24,$AF$8:$AH$12,2,FALSE)," ")</f>
        <v>8</v>
      </c>
      <c r="L24" s="55" t="s">
        <v>13</v>
      </c>
      <c r="M24" s="55">
        <f>IF(ISTEXT(J24),VLOOKUP(J24,$AF$8:$AH$12,3,FALSE)," ")</f>
        <v>1285</v>
      </c>
      <c r="N24" s="56"/>
    </row>
    <row r="25" spans="1:34" ht="13.5" customHeight="1" thickBot="1" x14ac:dyDescent="0.25">
      <c r="A25" s="53">
        <v>2</v>
      </c>
      <c r="B25" s="121"/>
      <c r="C25" s="54" t="s">
        <v>6</v>
      </c>
      <c r="D25" s="54">
        <f>IF(ISTEXT(C25),VLOOKUP(C25,$AC$8:$AE$12,2,FALSE)," ")</f>
        <v>6</v>
      </c>
      <c r="E25" s="55" t="s">
        <v>13</v>
      </c>
      <c r="F25" s="55">
        <f>IF(ISTEXT(C25),VLOOKUP(C25,$AC$8:$AE$12,3,FALSE)," ")</f>
        <v>1325</v>
      </c>
      <c r="G25" s="56"/>
      <c r="H25" s="53">
        <v>2</v>
      </c>
      <c r="I25" s="35"/>
      <c r="J25" s="54" t="s">
        <v>10</v>
      </c>
      <c r="K25" s="54">
        <f>IF(ISTEXT(J25),VLOOKUP(J25,$AF$8:$AH$12,2,FALSE)," ")</f>
        <v>6</v>
      </c>
      <c r="L25" s="55" t="s">
        <v>13</v>
      </c>
      <c r="M25" s="55">
        <f>IF(ISTEXT(J25),VLOOKUP(J25,$AF$8:$AH$12,3,FALSE)," ")</f>
        <v>953</v>
      </c>
      <c r="N25" s="56"/>
    </row>
    <row r="26" spans="1:34" ht="13.5" customHeight="1" thickBot="1" x14ac:dyDescent="0.25">
      <c r="A26" s="53">
        <v>3</v>
      </c>
      <c r="B26" s="121"/>
      <c r="C26" s="54" t="s">
        <v>11</v>
      </c>
      <c r="D26" s="54">
        <f>IF(ISTEXT(C26),VLOOKUP(C26,$AC$8:$AE$12,2,FALSE)," ")</f>
        <v>5</v>
      </c>
      <c r="E26" s="55" t="s">
        <v>13</v>
      </c>
      <c r="F26" s="55">
        <f>IF(ISTEXT(C26),VLOOKUP(C26,$AC$8:$AE$12,3,FALSE)," ")</f>
        <v>1334</v>
      </c>
      <c r="G26" s="56"/>
      <c r="H26" s="53">
        <v>3</v>
      </c>
      <c r="I26" s="35"/>
      <c r="J26" s="54" t="s">
        <v>6</v>
      </c>
      <c r="K26" s="54">
        <f>IF(ISTEXT(J26),VLOOKUP(J26,$AF$8:$AH$12,2,FALSE)," ")</f>
        <v>4</v>
      </c>
      <c r="L26" s="55" t="s">
        <v>13</v>
      </c>
      <c r="M26" s="55">
        <f>IF(ISTEXT(J26),VLOOKUP(J26,$AF$8:$AH$12,3,FALSE)," ")</f>
        <v>565</v>
      </c>
      <c r="N26" s="56"/>
    </row>
    <row r="27" spans="1:34" ht="13.5" customHeight="1" thickBot="1" x14ac:dyDescent="0.25">
      <c r="A27" s="53">
        <v>4</v>
      </c>
      <c r="B27" s="121"/>
      <c r="C27" s="54" t="s">
        <v>10</v>
      </c>
      <c r="D27" s="54">
        <f>IF(ISTEXT(C27),VLOOKUP(C27,$AC$8:$AE$12,2,FALSE)," ")</f>
        <v>2</v>
      </c>
      <c r="E27" s="55" t="s">
        <v>13</v>
      </c>
      <c r="F27" s="55">
        <f>IF(ISTEXT(C27),VLOOKUP(C27,$AC$8:$AE$12,3,FALSE)," ")</f>
        <v>1312</v>
      </c>
      <c r="G27" s="56"/>
      <c r="H27" s="53">
        <v>4</v>
      </c>
      <c r="I27" s="35"/>
      <c r="J27" s="54" t="s">
        <v>11</v>
      </c>
      <c r="K27" s="54">
        <f>IF(ISTEXT(J27),VLOOKUP(J27,$AF$8:$AH$12,2,FALSE)," ")</f>
        <v>2</v>
      </c>
      <c r="L27" s="55" t="s">
        <v>13</v>
      </c>
      <c r="M27" s="55">
        <f>IF(ISTEXT(J27),VLOOKUP(J27,$AF$8:$AH$12,3,FALSE)," ")</f>
        <v>216</v>
      </c>
      <c r="N27" s="56"/>
    </row>
    <row r="28" spans="1:34" ht="13.5" thickBot="1" x14ac:dyDescent="0.25">
      <c r="A28" s="53">
        <v>5</v>
      </c>
      <c r="B28" s="121"/>
      <c r="C28" s="54" t="s">
        <v>7</v>
      </c>
      <c r="D28" s="54">
        <f>IF(ISTEXT(C28),VLOOKUP(C28,$AC$8:$AE$12,2,FALSE)," ")</f>
        <v>0</v>
      </c>
      <c r="E28" s="55" t="s">
        <v>13</v>
      </c>
      <c r="F28" s="55">
        <f>IF(ISTEXT(C28),VLOOKUP(C28,$AC$8:$AE$12,3,FALSE)," ")</f>
        <v>1262</v>
      </c>
      <c r="G28" s="56"/>
      <c r="H28" s="53">
        <v>5</v>
      </c>
      <c r="I28" s="57"/>
      <c r="J28" s="54" t="s">
        <v>7</v>
      </c>
      <c r="K28" s="54">
        <f>IF(ISTEXT(J28),VLOOKUP(J28,$AF$8:$AH$12,2,FALSE)," ")</f>
        <v>0</v>
      </c>
      <c r="L28" s="55" t="s">
        <v>13</v>
      </c>
      <c r="M28" s="55">
        <f>IF(ISTEXT(J28),VLOOKUP(J28,$AF$8:$AH$12,3,FALSE)," ")</f>
        <v>117</v>
      </c>
      <c r="N28" s="56"/>
    </row>
    <row r="30" spans="1:34" x14ac:dyDescent="0.2"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34" ht="13.5" thickBot="1" x14ac:dyDescent="0.25"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34" ht="31.5" customHeight="1" thickTop="1" x14ac:dyDescent="0.2">
      <c r="C32" s="177" t="s">
        <v>64</v>
      </c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9"/>
      <c r="P32" s="18"/>
      <c r="Q32" s="161" t="s">
        <v>27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20"/>
      <c r="AH32" s="21"/>
    </row>
    <row r="33" spans="3:41" ht="13.5" thickBot="1" x14ac:dyDescent="0.25">
      <c r="Q33" s="22"/>
      <c r="AH33" s="23"/>
    </row>
    <row r="34" spans="3:41" ht="13.5" thickBot="1" x14ac:dyDescent="0.25">
      <c r="C34" s="163" t="s">
        <v>65</v>
      </c>
      <c r="D34" s="164"/>
      <c r="E34" s="164"/>
      <c r="F34" s="164"/>
      <c r="G34" s="165"/>
      <c r="J34" s="163" t="s">
        <v>66</v>
      </c>
      <c r="K34" s="164"/>
      <c r="L34" s="164"/>
      <c r="M34" s="164"/>
      <c r="N34" s="165"/>
      <c r="Q34" s="24"/>
      <c r="R34" s="19"/>
      <c r="AC34" s="17" t="s">
        <v>25</v>
      </c>
      <c r="AF34" s="17" t="s">
        <v>26</v>
      </c>
      <c r="AH34" s="23"/>
    </row>
    <row r="35" spans="3:41" x14ac:dyDescent="0.2">
      <c r="C35" s="25" t="s">
        <v>7</v>
      </c>
      <c r="D35" s="26">
        <v>261</v>
      </c>
      <c r="E35" s="27" t="s">
        <v>13</v>
      </c>
      <c r="F35" s="26">
        <v>275</v>
      </c>
      <c r="G35" s="28" t="s">
        <v>5</v>
      </c>
      <c r="J35" s="25" t="s">
        <v>7</v>
      </c>
      <c r="K35" s="26"/>
      <c r="L35" s="27" t="s">
        <v>13</v>
      </c>
      <c r="M35" s="26"/>
      <c r="N35" s="28" t="s">
        <v>5</v>
      </c>
      <c r="P35" s="18"/>
      <c r="Q35" s="29">
        <f t="shared" ref="Q35:Q44" si="8">D35</f>
        <v>261</v>
      </c>
      <c r="R35" s="17" t="s">
        <v>14</v>
      </c>
      <c r="S35" s="18">
        <f t="shared" ref="S35:S44" si="9">IF(ISBLANK(D35),"",IF(D35=F35,1,IF(D35&gt;F35,2,0)))</f>
        <v>0</v>
      </c>
      <c r="T35" s="18">
        <f t="shared" ref="T35:T44" si="10">IF(ISBLANK(F35),"",IF(F35=D35,1,IF(F35&gt;D35,2,0)))</f>
        <v>2</v>
      </c>
      <c r="U35" s="18" t="s">
        <v>15</v>
      </c>
      <c r="V35" s="30">
        <f t="shared" ref="V35:V44" si="11">F35</f>
        <v>275</v>
      </c>
      <c r="W35" s="30">
        <f>K35</f>
        <v>0</v>
      </c>
      <c r="X35" s="17" t="s">
        <v>14</v>
      </c>
      <c r="Y35" s="18" t="str">
        <f>IF(ISBLANK(K35),"",IF(K35=M35,1,IF(K35&gt;M35,2,0)))</f>
        <v/>
      </c>
      <c r="Z35" s="17" t="str">
        <f>IF(ISBLANK(M35),"",IF(M35=K35,1,IF(M35&gt;K35,2,0)))</f>
        <v/>
      </c>
      <c r="AA35" s="18" t="s">
        <v>15</v>
      </c>
      <c r="AB35" s="31">
        <f>M35</f>
        <v>0</v>
      </c>
      <c r="AC35" s="17" t="s">
        <v>7</v>
      </c>
      <c r="AD35" s="31">
        <f>SUM(S35:S38)</f>
        <v>0</v>
      </c>
      <c r="AE35" s="31">
        <f>SUM(Q35:Q38)</f>
        <v>969</v>
      </c>
      <c r="AF35" s="17" t="s">
        <v>7</v>
      </c>
      <c r="AG35" s="31">
        <f>SUM(Y35:Y38)</f>
        <v>0</v>
      </c>
      <c r="AH35" s="32">
        <f>SUM(W35:W38)</f>
        <v>65</v>
      </c>
      <c r="AJ35" s="33"/>
      <c r="AK35" s="33"/>
      <c r="AL35" s="31"/>
      <c r="AO35" s="31"/>
    </row>
    <row r="36" spans="3:41" x14ac:dyDescent="0.2">
      <c r="C36" s="34" t="s">
        <v>7</v>
      </c>
      <c r="D36" s="26">
        <v>241</v>
      </c>
      <c r="E36" s="35" t="s">
        <v>13</v>
      </c>
      <c r="F36" s="26">
        <v>271</v>
      </c>
      <c r="G36" s="36" t="s">
        <v>11</v>
      </c>
      <c r="J36" s="34" t="s">
        <v>7</v>
      </c>
      <c r="K36" s="37">
        <v>0</v>
      </c>
      <c r="L36" s="35" t="s">
        <v>13</v>
      </c>
      <c r="M36" s="37">
        <v>181</v>
      </c>
      <c r="N36" s="36" t="s">
        <v>11</v>
      </c>
      <c r="P36" s="18"/>
      <c r="Q36" s="29">
        <f t="shared" si="8"/>
        <v>241</v>
      </c>
      <c r="R36" s="17" t="s">
        <v>14</v>
      </c>
      <c r="S36" s="18">
        <f t="shared" si="9"/>
        <v>0</v>
      </c>
      <c r="T36" s="18">
        <f t="shared" si="10"/>
        <v>2</v>
      </c>
      <c r="U36" s="18" t="s">
        <v>16</v>
      </c>
      <c r="V36" s="30">
        <f t="shared" si="11"/>
        <v>271</v>
      </c>
      <c r="W36" s="30">
        <f t="shared" ref="W36:W44" si="12">K36</f>
        <v>0</v>
      </c>
      <c r="X36" s="17" t="s">
        <v>14</v>
      </c>
      <c r="Y36" s="18">
        <f t="shared" ref="Y36:Y44" si="13">IF(ISBLANK(K36),"",IF(K36=M36,1,IF(K36&gt;M36,2,0)))</f>
        <v>0</v>
      </c>
      <c r="Z36" s="17">
        <f t="shared" ref="Z36:Z44" si="14">IF(ISBLANK(M36),"",IF(M36=K36,1,IF(M36&gt;K36,2,0)))</f>
        <v>2</v>
      </c>
      <c r="AA36" s="18" t="s">
        <v>16</v>
      </c>
      <c r="AB36" s="31">
        <f t="shared" ref="AB36:AB44" si="15">M36</f>
        <v>181</v>
      </c>
      <c r="AC36" s="17" t="s">
        <v>5</v>
      </c>
      <c r="AD36" s="31">
        <f>SUM(T35,S39:S41)</f>
        <v>4</v>
      </c>
      <c r="AE36" s="31">
        <f>SUM(V35,Q39:Q41)</f>
        <v>1085</v>
      </c>
      <c r="AF36" s="17" t="s">
        <v>5</v>
      </c>
      <c r="AG36" s="31">
        <f>SUM(Z35,Y39:Y41)</f>
        <v>0</v>
      </c>
      <c r="AH36" s="32">
        <f>SUM(AB35,W39:W41)</f>
        <v>0</v>
      </c>
      <c r="AJ36" s="33"/>
      <c r="AK36" s="33"/>
      <c r="AL36" s="31"/>
      <c r="AO36" s="31"/>
    </row>
    <row r="37" spans="3:41" x14ac:dyDescent="0.2">
      <c r="C37" s="34" t="s">
        <v>7</v>
      </c>
      <c r="D37" s="26">
        <v>217</v>
      </c>
      <c r="E37" s="35" t="s">
        <v>13</v>
      </c>
      <c r="F37" s="37">
        <v>287</v>
      </c>
      <c r="G37" s="36" t="s">
        <v>6</v>
      </c>
      <c r="J37" s="34" t="s">
        <v>7</v>
      </c>
      <c r="K37" s="37">
        <v>65</v>
      </c>
      <c r="L37" s="35" t="s">
        <v>13</v>
      </c>
      <c r="M37" s="37">
        <v>281</v>
      </c>
      <c r="N37" s="36" t="s">
        <v>6</v>
      </c>
      <c r="P37" s="18"/>
      <c r="Q37" s="29">
        <f t="shared" si="8"/>
        <v>217</v>
      </c>
      <c r="R37" s="17" t="s">
        <v>14</v>
      </c>
      <c r="S37" s="18">
        <f t="shared" si="9"/>
        <v>0</v>
      </c>
      <c r="T37" s="18">
        <f t="shared" si="10"/>
        <v>2</v>
      </c>
      <c r="U37" s="18" t="s">
        <v>17</v>
      </c>
      <c r="V37" s="30">
        <f t="shared" si="11"/>
        <v>287</v>
      </c>
      <c r="W37" s="30">
        <f t="shared" si="12"/>
        <v>65</v>
      </c>
      <c r="X37" s="17" t="s">
        <v>14</v>
      </c>
      <c r="Y37" s="18">
        <f t="shared" si="13"/>
        <v>0</v>
      </c>
      <c r="Z37" s="17">
        <f t="shared" si="14"/>
        <v>2</v>
      </c>
      <c r="AA37" s="18" t="s">
        <v>17</v>
      </c>
      <c r="AB37" s="31">
        <f t="shared" si="15"/>
        <v>281</v>
      </c>
      <c r="AC37" s="17" t="s">
        <v>11</v>
      </c>
      <c r="AD37" s="31">
        <f>SUM(T36,T39,S42:S43)</f>
        <v>6</v>
      </c>
      <c r="AE37" s="31">
        <f>SUM(V36,V39,Q42:Q43)</f>
        <v>1102</v>
      </c>
      <c r="AF37" s="17" t="s">
        <v>11</v>
      </c>
      <c r="AG37" s="31">
        <f>SUM(Z36,Z39,Y42:Y43)</f>
        <v>4</v>
      </c>
      <c r="AH37" s="32">
        <f>SUM(AB36,AB39,W42:W43)</f>
        <v>638</v>
      </c>
      <c r="AJ37" s="33"/>
      <c r="AK37" s="33"/>
      <c r="AL37" s="31"/>
      <c r="AO37" s="31"/>
    </row>
    <row r="38" spans="3:41" x14ac:dyDescent="0.2">
      <c r="C38" s="34" t="s">
        <v>7</v>
      </c>
      <c r="D38" s="26">
        <v>250</v>
      </c>
      <c r="E38" s="35" t="s">
        <v>13</v>
      </c>
      <c r="F38" s="37">
        <v>272</v>
      </c>
      <c r="G38" s="36" t="s">
        <v>10</v>
      </c>
      <c r="J38" s="34" t="s">
        <v>7</v>
      </c>
      <c r="K38" s="37">
        <v>0</v>
      </c>
      <c r="L38" s="35" t="s">
        <v>13</v>
      </c>
      <c r="M38" s="37">
        <v>224</v>
      </c>
      <c r="N38" s="36" t="s">
        <v>10</v>
      </c>
      <c r="P38" s="18"/>
      <c r="Q38" s="29">
        <f t="shared" si="8"/>
        <v>250</v>
      </c>
      <c r="R38" s="17" t="s">
        <v>14</v>
      </c>
      <c r="S38" s="18">
        <f t="shared" si="9"/>
        <v>0</v>
      </c>
      <c r="T38" s="18">
        <f t="shared" si="10"/>
        <v>2</v>
      </c>
      <c r="U38" s="18" t="s">
        <v>18</v>
      </c>
      <c r="V38" s="30">
        <f t="shared" si="11"/>
        <v>272</v>
      </c>
      <c r="W38" s="30">
        <f t="shared" si="12"/>
        <v>0</v>
      </c>
      <c r="X38" s="17" t="s">
        <v>14</v>
      </c>
      <c r="Y38" s="18">
        <f t="shared" si="13"/>
        <v>0</v>
      </c>
      <c r="Z38" s="17">
        <f t="shared" si="14"/>
        <v>2</v>
      </c>
      <c r="AA38" s="18" t="s">
        <v>18</v>
      </c>
      <c r="AB38" s="31">
        <f t="shared" si="15"/>
        <v>224</v>
      </c>
      <c r="AC38" s="17" t="s">
        <v>6</v>
      </c>
      <c r="AD38" s="31">
        <f>SUM(T37,T40,T42,S44)</f>
        <v>8</v>
      </c>
      <c r="AE38" s="31">
        <f>SUM(V37,V40,V42,Q44)</f>
        <v>1144</v>
      </c>
      <c r="AF38" s="17" t="s">
        <v>6</v>
      </c>
      <c r="AG38" s="31">
        <f>SUM(Z37,Z40,Z42,Y44)</f>
        <v>8</v>
      </c>
      <c r="AH38" s="32">
        <f>SUM(AB37,AB40,AB42,W44)</f>
        <v>1018</v>
      </c>
      <c r="AJ38" s="33"/>
      <c r="AK38" s="33"/>
      <c r="AL38" s="31"/>
      <c r="AO38" s="31"/>
    </row>
    <row r="39" spans="3:41" x14ac:dyDescent="0.2">
      <c r="C39" s="34" t="s">
        <v>5</v>
      </c>
      <c r="D39" s="26">
        <v>273</v>
      </c>
      <c r="E39" s="35" t="s">
        <v>13</v>
      </c>
      <c r="F39" s="37">
        <v>277</v>
      </c>
      <c r="G39" s="36" t="s">
        <v>11</v>
      </c>
      <c r="J39" s="34" t="s">
        <v>5</v>
      </c>
      <c r="K39" s="37">
        <v>0</v>
      </c>
      <c r="L39" s="35" t="s">
        <v>13</v>
      </c>
      <c r="M39" s="37">
        <v>182</v>
      </c>
      <c r="N39" s="36" t="s">
        <v>11</v>
      </c>
      <c r="P39" s="18"/>
      <c r="Q39" s="29">
        <f t="shared" si="8"/>
        <v>273</v>
      </c>
      <c r="R39" s="17" t="s">
        <v>15</v>
      </c>
      <c r="S39" s="18">
        <f t="shared" si="9"/>
        <v>0</v>
      </c>
      <c r="T39" s="18">
        <f t="shared" si="10"/>
        <v>2</v>
      </c>
      <c r="U39" s="18" t="s">
        <v>16</v>
      </c>
      <c r="V39" s="30">
        <f t="shared" si="11"/>
        <v>277</v>
      </c>
      <c r="W39" s="30">
        <f t="shared" si="12"/>
        <v>0</v>
      </c>
      <c r="X39" s="17" t="s">
        <v>15</v>
      </c>
      <c r="Y39" s="18">
        <f t="shared" si="13"/>
        <v>0</v>
      </c>
      <c r="Z39" s="17">
        <f t="shared" si="14"/>
        <v>2</v>
      </c>
      <c r="AA39" s="18" t="s">
        <v>16</v>
      </c>
      <c r="AB39" s="31">
        <f t="shared" si="15"/>
        <v>182</v>
      </c>
      <c r="AC39" s="17" t="s">
        <v>10</v>
      </c>
      <c r="AD39" s="31">
        <f>SUM(T38,T41,T43,T44)</f>
        <v>2</v>
      </c>
      <c r="AE39" s="31">
        <f>SUM(V38,V41,V43,V44)</f>
        <v>1074</v>
      </c>
      <c r="AF39" s="17" t="s">
        <v>10</v>
      </c>
      <c r="AG39" s="31">
        <f>SUM(Z38,Z41,Z43,Z44)</f>
        <v>6</v>
      </c>
      <c r="AH39" s="32">
        <f>SUM(AB38,AB41,AB43,AB44)</f>
        <v>710</v>
      </c>
      <c r="AJ39" s="33"/>
      <c r="AK39" s="33"/>
      <c r="AL39" s="31"/>
      <c r="AO39" s="31"/>
    </row>
    <row r="40" spans="3:41" x14ac:dyDescent="0.2">
      <c r="C40" s="34" t="s">
        <v>5</v>
      </c>
      <c r="D40" s="26">
        <v>264</v>
      </c>
      <c r="E40" s="35" t="s">
        <v>13</v>
      </c>
      <c r="F40" s="37">
        <v>289</v>
      </c>
      <c r="G40" s="36" t="s">
        <v>6</v>
      </c>
      <c r="J40" s="34" t="s">
        <v>5</v>
      </c>
      <c r="K40" s="37">
        <v>0</v>
      </c>
      <c r="L40" s="35" t="s">
        <v>13</v>
      </c>
      <c r="M40" s="37">
        <v>185</v>
      </c>
      <c r="N40" s="36" t="s">
        <v>6</v>
      </c>
      <c r="Q40" s="29">
        <f t="shared" si="8"/>
        <v>264</v>
      </c>
      <c r="R40" s="38" t="s">
        <v>15</v>
      </c>
      <c r="S40" s="18">
        <f t="shared" si="9"/>
        <v>0</v>
      </c>
      <c r="T40" s="18">
        <f t="shared" si="10"/>
        <v>2</v>
      </c>
      <c r="U40" s="18" t="s">
        <v>17</v>
      </c>
      <c r="V40" s="30">
        <f t="shared" si="11"/>
        <v>289</v>
      </c>
      <c r="W40" s="30">
        <f t="shared" si="12"/>
        <v>0</v>
      </c>
      <c r="X40" s="38" t="s">
        <v>15</v>
      </c>
      <c r="Y40" s="18">
        <f t="shared" si="13"/>
        <v>0</v>
      </c>
      <c r="Z40" s="17">
        <f t="shared" si="14"/>
        <v>2</v>
      </c>
      <c r="AA40" s="18" t="s">
        <v>17</v>
      </c>
      <c r="AB40" s="31">
        <f t="shared" si="15"/>
        <v>185</v>
      </c>
      <c r="AH40" s="23"/>
    </row>
    <row r="41" spans="3:41" x14ac:dyDescent="0.2">
      <c r="C41" s="34" t="s">
        <v>5</v>
      </c>
      <c r="D41" s="26">
        <v>273</v>
      </c>
      <c r="E41" s="35" t="s">
        <v>13</v>
      </c>
      <c r="F41" s="37">
        <v>267</v>
      </c>
      <c r="G41" s="36" t="s">
        <v>10</v>
      </c>
      <c r="J41" s="34" t="s">
        <v>5</v>
      </c>
      <c r="K41" s="37">
        <v>0</v>
      </c>
      <c r="L41" s="35" t="s">
        <v>13</v>
      </c>
      <c r="M41" s="37">
        <v>192</v>
      </c>
      <c r="N41" s="36" t="s">
        <v>10</v>
      </c>
      <c r="Q41" s="29">
        <f t="shared" si="8"/>
        <v>273</v>
      </c>
      <c r="R41" s="17" t="s">
        <v>15</v>
      </c>
      <c r="S41" s="18">
        <f t="shared" si="9"/>
        <v>2</v>
      </c>
      <c r="T41" s="18">
        <f t="shared" si="10"/>
        <v>0</v>
      </c>
      <c r="U41" s="18" t="s">
        <v>18</v>
      </c>
      <c r="V41" s="30">
        <f t="shared" si="11"/>
        <v>267</v>
      </c>
      <c r="W41" s="30">
        <f t="shared" si="12"/>
        <v>0</v>
      </c>
      <c r="X41" s="17" t="s">
        <v>15</v>
      </c>
      <c r="Y41" s="18">
        <f t="shared" si="13"/>
        <v>0</v>
      </c>
      <c r="Z41" s="17">
        <f t="shared" si="14"/>
        <v>2</v>
      </c>
      <c r="AA41" s="18" t="s">
        <v>18</v>
      </c>
      <c r="AB41" s="31">
        <f t="shared" si="15"/>
        <v>192</v>
      </c>
      <c r="AH41" s="23"/>
    </row>
    <row r="42" spans="3:41" x14ac:dyDescent="0.2">
      <c r="C42" s="34" t="s">
        <v>11</v>
      </c>
      <c r="D42" s="26">
        <v>277</v>
      </c>
      <c r="E42" s="35" t="s">
        <v>13</v>
      </c>
      <c r="F42" s="37">
        <v>286</v>
      </c>
      <c r="G42" s="36" t="s">
        <v>6</v>
      </c>
      <c r="J42" s="34" t="s">
        <v>11</v>
      </c>
      <c r="K42" s="37">
        <v>88</v>
      </c>
      <c r="L42" s="35" t="s">
        <v>13</v>
      </c>
      <c r="M42" s="37">
        <v>281</v>
      </c>
      <c r="N42" s="36" t="s">
        <v>6</v>
      </c>
      <c r="Q42" s="29">
        <f t="shared" si="8"/>
        <v>277</v>
      </c>
      <c r="R42" s="17" t="s">
        <v>16</v>
      </c>
      <c r="S42" s="18">
        <f t="shared" si="9"/>
        <v>0</v>
      </c>
      <c r="T42" s="18">
        <f t="shared" si="10"/>
        <v>2</v>
      </c>
      <c r="U42" s="18" t="s">
        <v>17</v>
      </c>
      <c r="V42" s="30">
        <f t="shared" si="11"/>
        <v>286</v>
      </c>
      <c r="W42" s="30">
        <f t="shared" si="12"/>
        <v>88</v>
      </c>
      <c r="X42" s="17" t="s">
        <v>16</v>
      </c>
      <c r="Y42" s="18">
        <f t="shared" si="13"/>
        <v>0</v>
      </c>
      <c r="Z42" s="17">
        <f t="shared" si="14"/>
        <v>2</v>
      </c>
      <c r="AA42" s="18" t="s">
        <v>17</v>
      </c>
      <c r="AB42" s="31">
        <f t="shared" si="15"/>
        <v>281</v>
      </c>
      <c r="AH42" s="23"/>
    </row>
    <row r="43" spans="3:41" x14ac:dyDescent="0.2">
      <c r="C43" s="34" t="s">
        <v>11</v>
      </c>
      <c r="D43" s="26">
        <v>277</v>
      </c>
      <c r="E43" s="35" t="s">
        <v>13</v>
      </c>
      <c r="F43" s="37">
        <v>266</v>
      </c>
      <c r="G43" s="36" t="s">
        <v>10</v>
      </c>
      <c r="J43" s="34" t="s">
        <v>11</v>
      </c>
      <c r="K43" s="37">
        <v>187</v>
      </c>
      <c r="L43" s="35" t="s">
        <v>13</v>
      </c>
      <c r="M43" s="37">
        <v>221</v>
      </c>
      <c r="N43" s="36" t="s">
        <v>10</v>
      </c>
      <c r="Q43" s="29">
        <f t="shared" si="8"/>
        <v>277</v>
      </c>
      <c r="R43" s="17" t="s">
        <v>16</v>
      </c>
      <c r="S43" s="18">
        <f t="shared" si="9"/>
        <v>2</v>
      </c>
      <c r="T43" s="18">
        <f t="shared" si="10"/>
        <v>0</v>
      </c>
      <c r="U43" s="18" t="s">
        <v>18</v>
      </c>
      <c r="V43" s="30">
        <f t="shared" si="11"/>
        <v>266</v>
      </c>
      <c r="W43" s="30">
        <f t="shared" si="12"/>
        <v>187</v>
      </c>
      <c r="X43" s="17" t="s">
        <v>16</v>
      </c>
      <c r="Y43" s="18">
        <f t="shared" si="13"/>
        <v>0</v>
      </c>
      <c r="Z43" s="17">
        <f t="shared" si="14"/>
        <v>2</v>
      </c>
      <c r="AA43" s="18" t="s">
        <v>18</v>
      </c>
      <c r="AB43" s="31">
        <f t="shared" si="15"/>
        <v>221</v>
      </c>
      <c r="AH43" s="23"/>
    </row>
    <row r="44" spans="3:41" ht="13.5" thickBot="1" x14ac:dyDescent="0.25">
      <c r="C44" s="39" t="s">
        <v>6</v>
      </c>
      <c r="D44" s="40">
        <v>282</v>
      </c>
      <c r="E44" s="41" t="s">
        <v>13</v>
      </c>
      <c r="F44" s="40">
        <v>269</v>
      </c>
      <c r="G44" s="42" t="s">
        <v>10</v>
      </c>
      <c r="J44" s="39" t="s">
        <v>6</v>
      </c>
      <c r="K44" s="40">
        <v>271</v>
      </c>
      <c r="L44" s="41" t="s">
        <v>13</v>
      </c>
      <c r="M44" s="40">
        <v>73</v>
      </c>
      <c r="N44" s="42" t="s">
        <v>10</v>
      </c>
      <c r="Q44" s="29">
        <f t="shared" si="8"/>
        <v>282</v>
      </c>
      <c r="R44" s="17" t="s">
        <v>17</v>
      </c>
      <c r="S44" s="18">
        <f t="shared" si="9"/>
        <v>2</v>
      </c>
      <c r="T44" s="18">
        <f t="shared" si="10"/>
        <v>0</v>
      </c>
      <c r="U44" s="18" t="s">
        <v>18</v>
      </c>
      <c r="V44" s="30">
        <f t="shared" si="11"/>
        <v>269</v>
      </c>
      <c r="W44" s="30">
        <f t="shared" si="12"/>
        <v>271</v>
      </c>
      <c r="X44" s="17" t="s">
        <v>17</v>
      </c>
      <c r="Y44" s="18">
        <f t="shared" si="13"/>
        <v>2</v>
      </c>
      <c r="Z44" s="17">
        <f t="shared" si="14"/>
        <v>0</v>
      </c>
      <c r="AA44" s="18" t="s">
        <v>18</v>
      </c>
      <c r="AB44" s="31">
        <f t="shared" si="15"/>
        <v>73</v>
      </c>
      <c r="AH44" s="23"/>
    </row>
    <row r="45" spans="3:41" ht="13.5" thickBot="1" x14ac:dyDescent="0.25">
      <c r="C45" s="43" t="s">
        <v>19</v>
      </c>
      <c r="Q45" s="44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6"/>
    </row>
    <row r="46" spans="3:41" ht="13.5" thickTop="1" x14ac:dyDescent="0.2"/>
    <row r="47" spans="3:41" ht="13.5" thickBot="1" x14ac:dyDescent="0.25"/>
    <row r="48" spans="3:41" ht="13.5" thickBot="1" x14ac:dyDescent="0.25">
      <c r="C48" s="176" t="s">
        <v>70</v>
      </c>
      <c r="D48" s="176"/>
      <c r="E48" s="176"/>
      <c r="F48" s="176"/>
      <c r="G48" s="48"/>
      <c r="H48" s="19"/>
      <c r="I48" s="19"/>
      <c r="J48" s="176" t="s">
        <v>71</v>
      </c>
      <c r="K48" s="176"/>
      <c r="L48" s="176"/>
      <c r="M48" s="176"/>
      <c r="N48" s="48"/>
    </row>
    <row r="49" spans="1:14" ht="13.5" thickBot="1" x14ac:dyDescent="0.25">
      <c r="C49" s="50"/>
      <c r="D49" s="50" t="s">
        <v>20</v>
      </c>
      <c r="E49" s="50" t="s">
        <v>13</v>
      </c>
      <c r="F49" s="50" t="s">
        <v>69</v>
      </c>
      <c r="G49" s="52"/>
      <c r="H49" s="19"/>
      <c r="I49" s="19"/>
      <c r="J49" s="49"/>
      <c r="K49" s="50" t="s">
        <v>20</v>
      </c>
      <c r="L49" s="50" t="s">
        <v>13</v>
      </c>
      <c r="M49" s="50" t="s">
        <v>69</v>
      </c>
      <c r="N49" s="52"/>
    </row>
    <row r="50" spans="1:14" ht="13.5" hidden="1" thickBot="1" x14ac:dyDescent="0.25">
      <c r="C50" s="50"/>
      <c r="D50" s="50"/>
      <c r="E50" s="50"/>
      <c r="F50" s="50"/>
      <c r="G50" s="52"/>
      <c r="H50" s="19"/>
      <c r="I50" s="19"/>
      <c r="J50" s="49"/>
      <c r="K50" s="50"/>
      <c r="L50" s="50"/>
      <c r="M50" s="50"/>
      <c r="N50" s="52"/>
    </row>
    <row r="51" spans="1:14" ht="13.5" thickBot="1" x14ac:dyDescent="0.25">
      <c r="A51" s="59">
        <v>1</v>
      </c>
      <c r="C51" s="54" t="s">
        <v>6</v>
      </c>
      <c r="D51" s="49">
        <f>IF(ISTEXT(C51),VLOOKUP(C51,$AC$35:$AE$39,2,FALSE)," ")</f>
        <v>8</v>
      </c>
      <c r="E51" s="55" t="s">
        <v>13</v>
      </c>
      <c r="F51" s="55">
        <f>IF(ISTEXT(C51),VLOOKUP(C51,$AC$35:$AE$39,3,FALSE)," ")</f>
        <v>1144</v>
      </c>
      <c r="G51" s="56"/>
      <c r="H51" s="36">
        <v>1</v>
      </c>
      <c r="I51" s="60"/>
      <c r="J51" s="54" t="s">
        <v>6</v>
      </c>
      <c r="K51" s="49">
        <f>IF(ISTEXT(J51),VLOOKUP(J51,$AF$35:$AH$39,2,FALSE)," ")</f>
        <v>8</v>
      </c>
      <c r="L51" s="55" t="s">
        <v>13</v>
      </c>
      <c r="M51" s="55">
        <f>IF(ISTEXT(J51),VLOOKUP(J51,$AF$35:$AH$39,3,FALSE)," ")</f>
        <v>1018</v>
      </c>
      <c r="N51" s="56"/>
    </row>
    <row r="52" spans="1:14" ht="13.5" thickBot="1" x14ac:dyDescent="0.25">
      <c r="A52" s="59">
        <v>2</v>
      </c>
      <c r="C52" s="54" t="s">
        <v>11</v>
      </c>
      <c r="D52" s="49">
        <f>IF(ISTEXT(C52),VLOOKUP(C52,$AC$35:$AE$39,2,FALSE)," ")</f>
        <v>6</v>
      </c>
      <c r="E52" s="55" t="s">
        <v>13</v>
      </c>
      <c r="F52" s="55">
        <f>IF(ISTEXT(C52),VLOOKUP(C52,$AC$35:$AE$39,3,FALSE)," ")</f>
        <v>1102</v>
      </c>
      <c r="G52" s="56"/>
      <c r="H52" s="36">
        <v>2</v>
      </c>
      <c r="I52" s="60"/>
      <c r="J52" s="54" t="s">
        <v>10</v>
      </c>
      <c r="K52" s="49">
        <f>IF(ISTEXT(J52),VLOOKUP(J52,$AF$35:$AH$39,2,FALSE)," ")</f>
        <v>6</v>
      </c>
      <c r="L52" s="55" t="s">
        <v>13</v>
      </c>
      <c r="M52" s="55">
        <f>IF(ISTEXT(J52),VLOOKUP(J52,$AF$35:$AH$39,3,FALSE)," ")</f>
        <v>710</v>
      </c>
      <c r="N52" s="56"/>
    </row>
    <row r="53" spans="1:14" ht="13.5" thickBot="1" x14ac:dyDescent="0.25">
      <c r="A53" s="59">
        <v>3</v>
      </c>
      <c r="C53" s="54" t="s">
        <v>5</v>
      </c>
      <c r="D53" s="49">
        <f>IF(ISTEXT(C53),VLOOKUP(C53,$AC$35:$AE$39,2,FALSE)," ")</f>
        <v>4</v>
      </c>
      <c r="E53" s="55" t="s">
        <v>13</v>
      </c>
      <c r="F53" s="55">
        <f>IF(ISTEXT(C53),VLOOKUP(C53,$AC$35:$AE$39,3,FALSE)," ")</f>
        <v>1085</v>
      </c>
      <c r="G53" s="56"/>
      <c r="H53" s="36">
        <v>3</v>
      </c>
      <c r="I53" s="60"/>
      <c r="J53" s="54" t="s">
        <v>11</v>
      </c>
      <c r="K53" s="49">
        <f>IF(ISTEXT(J53),VLOOKUP(J53,$AF$35:$AH$39,2,FALSE)," ")</f>
        <v>4</v>
      </c>
      <c r="L53" s="55" t="s">
        <v>13</v>
      </c>
      <c r="M53" s="55">
        <f>IF(ISTEXT(J53),VLOOKUP(J53,$AF$35:$AH$39,3,FALSE)," ")</f>
        <v>638</v>
      </c>
      <c r="N53" s="56"/>
    </row>
    <row r="54" spans="1:14" ht="13.5" thickBot="1" x14ac:dyDescent="0.25">
      <c r="A54" s="59">
        <v>4</v>
      </c>
      <c r="C54" s="54" t="s">
        <v>10</v>
      </c>
      <c r="D54" s="49">
        <f>IF(ISTEXT(C54),VLOOKUP(C54,$AC$35:$AE$39,2,FALSE)," ")</f>
        <v>2</v>
      </c>
      <c r="E54" s="55" t="s">
        <v>13</v>
      </c>
      <c r="F54" s="55">
        <f>IF(ISTEXT(C54),VLOOKUP(C54,$AC$35:$AE$39,3,FALSE)," ")</f>
        <v>1074</v>
      </c>
      <c r="G54" s="56"/>
      <c r="H54" s="36">
        <v>4</v>
      </c>
      <c r="I54" s="60"/>
      <c r="J54" s="54" t="s">
        <v>7</v>
      </c>
      <c r="K54" s="49">
        <f>IF(ISTEXT(J54),VLOOKUP(J54,$AF$35:$AH$39,2,FALSE)," ")</f>
        <v>0</v>
      </c>
      <c r="L54" s="55" t="s">
        <v>13</v>
      </c>
      <c r="M54" s="55">
        <f>IF(ISTEXT(J54),VLOOKUP(J54,$AF$35:$AH$39,3,FALSE)," ")</f>
        <v>65</v>
      </c>
      <c r="N54" s="56"/>
    </row>
    <row r="55" spans="1:14" ht="13.5" thickBot="1" x14ac:dyDescent="0.25">
      <c r="A55" s="59">
        <v>5</v>
      </c>
      <c r="C55" s="54" t="s">
        <v>7</v>
      </c>
      <c r="D55" s="49">
        <f>IF(ISTEXT(C55),VLOOKUP(C55,$AC$35:$AE$39,2,FALSE)," ")</f>
        <v>0</v>
      </c>
      <c r="E55" s="55" t="s">
        <v>13</v>
      </c>
      <c r="F55" s="55">
        <f>IF(ISTEXT(C55),VLOOKUP(C55,$AC$35:$AE$39,3,FALSE)," ")</f>
        <v>969</v>
      </c>
      <c r="G55" s="56"/>
      <c r="H55" s="36">
        <v>5</v>
      </c>
      <c r="I55" s="61"/>
      <c r="J55" s="54" t="s">
        <v>5</v>
      </c>
      <c r="K55" s="49">
        <f>IF(ISTEXT(J55),VLOOKUP(J55,$AF$35:$AH$39,2,FALSE)," ")</f>
        <v>0</v>
      </c>
      <c r="L55" s="55" t="s">
        <v>13</v>
      </c>
      <c r="M55" s="55">
        <f>IF(ISTEXT(J55),VLOOKUP(J55,$AF$35:$AH$39,3,FALSE)," ")</f>
        <v>0</v>
      </c>
      <c r="N55" s="56"/>
    </row>
  </sheetData>
  <sortState xmlns:xlrd2="http://schemas.microsoft.com/office/spreadsheetml/2017/richdata2" ref="J51:M55">
    <sortCondition descending="1" ref="K51"/>
  </sortState>
  <mergeCells count="15">
    <mergeCell ref="C1:D1"/>
    <mergeCell ref="E1:H1"/>
    <mergeCell ref="J1:N1"/>
    <mergeCell ref="C48:F48"/>
    <mergeCell ref="J48:M48"/>
    <mergeCell ref="C21:F21"/>
    <mergeCell ref="C32:N32"/>
    <mergeCell ref="Q32:AF32"/>
    <mergeCell ref="C34:G34"/>
    <mergeCell ref="J34:N34"/>
    <mergeCell ref="Q5:AF5"/>
    <mergeCell ref="C5:N5"/>
    <mergeCell ref="C7:G7"/>
    <mergeCell ref="J7:N7"/>
    <mergeCell ref="J21:M21"/>
  </mergeCells>
  <pageMargins left="0.43307086614173229" right="0.39370078740157483" top="0.35433070866141736" bottom="0.35433070866141736" header="0.31496062992125984" footer="0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Button 33">
              <controlPr defaultSize="0" print="0" autoFill="0" autoPict="0" macro="[0]!Macro3" altText="sorteren op eindstand">
                <anchor moveWithCells="1" sizeWithCells="1">
                  <from>
                    <xdr:col>2</xdr:col>
                    <xdr:colOff>409575</xdr:colOff>
                    <xdr:row>1</xdr:row>
                    <xdr:rowOff>104775</xdr:rowOff>
                  </from>
                  <to>
                    <xdr:col>6</xdr:col>
                    <xdr:colOff>419100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Button 35">
              <controlPr defaultSize="0" print="0" autoFill="0" autoPict="0" macro="[0]!Macro4" altText="sorteren op eindstand">
                <anchor moveWithCells="1" sizeWithCells="1">
                  <from>
                    <xdr:col>9</xdr:col>
                    <xdr:colOff>323850</xdr:colOff>
                    <xdr:row>1</xdr:row>
                    <xdr:rowOff>114300</xdr:rowOff>
                  </from>
                  <to>
                    <xdr:col>13</xdr:col>
                    <xdr:colOff>333375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38"/>
  <sheetViews>
    <sheetView topLeftCell="A7" workbookViewId="0">
      <selection activeCell="O36" sqref="O36:O37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45270</v>
      </c>
      <c r="N2" s="184"/>
      <c r="O2" s="185"/>
    </row>
    <row r="3" spans="1:15" s="67" customFormat="1" ht="38.25" customHeight="1" thickBot="1" x14ac:dyDescent="0.25">
      <c r="A3" s="116">
        <v>5</v>
      </c>
      <c r="B3" s="186" t="str">
        <f>IF(VLOOKUP(A3,invullijst!A1:F5,2,FALSE)="","",VLOOKUP(A3,invullijst!A1:F5,2,FALSE))</f>
        <v>Sint Jan Baptist Kaatsheuvel</v>
      </c>
      <c r="C3" s="186"/>
      <c r="D3" s="186"/>
      <c r="E3" s="186"/>
      <c r="F3" s="186"/>
      <c r="G3" s="118"/>
      <c r="H3" s="68"/>
      <c r="I3" s="116">
        <v>2</v>
      </c>
      <c r="J3" s="186" t="str">
        <f>IF(VLOOKUP(I3,invullijst!A1:C5,2,FALSE)="","",VLOOKUP(I3,invullijst!A1:C5,2,FALSE))</f>
        <v>St. Crispinus &amp; Crispinianus Besoijen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IF($G$3="k",IF(VLOOKUP($D6,invullijst!$A$11:$M$177,11,FALSE)=0," ",VLOOKUP($D6,invullijst!$A$11:$M$177,11,FALSE)),"")</f>
        <v/>
      </c>
      <c r="C6" s="101" t="str">
        <f>IF(VLOOKUP(D6,invullijst!A$11:F$218,4,FALSE)="","",VLOOKUP(D6,invullijst!A$11:D$218,4,FALSE))</f>
        <v>vr</v>
      </c>
      <c r="D6" s="106">
        <v>501</v>
      </c>
      <c r="E6" s="188" t="str">
        <f>IF(VLOOKUP($D6,invullijst!$A$11:$M$177,2,FALSE)="","",VLOOKUP($D6,invullijst!$A$11:$M$177,2,FALSE))</f>
        <v>Annette Vos</v>
      </c>
      <c r="F6" s="188"/>
      <c r="G6" s="102">
        <f>IF(VLOOKUP($D6,invullijst!$A$11:$M$177,6,FALSE)=0,"",VLOOKUP($D6,invullijst!$A$11:$M$177,6,FALSE))</f>
        <v>80</v>
      </c>
      <c r="H6" s="68"/>
      <c r="I6" s="100">
        <v>1</v>
      </c>
      <c r="J6" s="113" t="str">
        <f>IF($O$3="k",IF(VLOOKUP($L6,invullijst!$A$11:$M$177,11,FALSE)=0," ",VLOOKUP($L6,invullijst!$A$11:$M$177,11,FALSE)),"")</f>
        <v/>
      </c>
      <c r="K6" s="101"/>
      <c r="L6" s="106">
        <v>201</v>
      </c>
      <c r="M6" s="188" t="str">
        <f>IF(VLOOKUP($L6,invullijst!$A$11:$M$177,2,FALSE)="","",VLOOKUP($L6,invullijst!$A$11:$M$177,2,FALSE))</f>
        <v>Sander Oome</v>
      </c>
      <c r="N6" s="188"/>
      <c r="O6" s="102">
        <f>IF(VLOOKUP($L6,invullijst!$A$11:$M$177,6,FALSE)=0,"",VLOOKUP($L6,invullijst!$A$11:$M$177,6,FALSE))</f>
        <v>91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IF($G$3="k",IF(VLOOKUP($D7,invullijst!$A$11:$M$177,11,FALSE)=0," ",VLOOKUP($D7,invullijst!$A$11:$M$177,11,FALSE)),"")</f>
        <v/>
      </c>
      <c r="C7" s="101" t="str">
        <f>IF(VLOOKUP(D7,invullijst!A$11:F$218,4,FALSE)="","",VLOOKUP(D7,invullijst!A$11:D$218,4,FALSE))</f>
        <v>vr</v>
      </c>
      <c r="D7" s="107">
        <v>507</v>
      </c>
      <c r="E7" s="188" t="str">
        <f>IF(VLOOKUP($D7,invullijst!$A$11:$M$177,2,FALSE)="","",VLOOKUP($D7,invullijst!$A$11:$M$177,2,FALSE))</f>
        <v>Michael Blaauwbroek</v>
      </c>
      <c r="F7" s="188"/>
      <c r="G7" s="102">
        <f>IF(VLOOKUP($D7,invullijst!$A$11:$M$177,6,FALSE)=0,"",VLOOKUP($D7,invullijst!$A$11:$M$177,6,FALSE))</f>
        <v>70</v>
      </c>
      <c r="H7" s="68"/>
      <c r="I7" s="103">
        <v>2</v>
      </c>
      <c r="J7" s="113" t="str">
        <f>IF($O$3="k",IF(VLOOKUP($L7,invullijst!$A$11:$M$177,11,FALSE)=0," ",VLOOKUP($L7,invullijst!$A$11:$M$177,11,FALSE)),"")</f>
        <v/>
      </c>
      <c r="K7" s="101"/>
      <c r="L7" s="107">
        <v>206</v>
      </c>
      <c r="M7" s="188" t="str">
        <f>IF(VLOOKUP($L7,invullijst!$A$11:$M$177,2,FALSE)="","",VLOOKUP($L7,invullijst!$A$11:$M$177,2,FALSE))</f>
        <v>Kees van Hulten</v>
      </c>
      <c r="N7" s="188"/>
      <c r="O7" s="102">
        <f>IF(VLOOKUP($L7,invullijst!$A$11:$M$177,6,FALSE)=0,"",VLOOKUP($L7,invullijst!$A$11:$M$177,6,FALSE))</f>
        <v>86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IF($G$3="k",IF(VLOOKUP($D8,invullijst!$A$11:$M$177,11,FALSE)=0," ",VLOOKUP($D8,invullijst!$A$11:$M$177,11,FALSE)),"")</f>
        <v/>
      </c>
      <c r="C8" s="101" t="str">
        <f>IF(VLOOKUP(D8,invullijst!A$11:F$218,4,FALSE)="","",VLOOKUP(D8,invullijst!A$11:D$218,4,FALSE))</f>
        <v>vr</v>
      </c>
      <c r="D8" s="107">
        <v>506</v>
      </c>
      <c r="E8" s="188" t="str">
        <f>IF(VLOOKUP($D8,invullijst!$A$11:$M$177,2,FALSE)="","",VLOOKUP($D8,invullijst!$A$11:$M$177,2,FALSE))</f>
        <v>Maikel Monden</v>
      </c>
      <c r="F8" s="188"/>
      <c r="G8" s="102">
        <f>IF(VLOOKUP($D8,invullijst!$A$11:$M$177,6,FALSE)=0,"",VLOOKUP($D8,invullijst!$A$11:$M$177,6,FALSE))</f>
        <v>84</v>
      </c>
      <c r="H8" s="68"/>
      <c r="I8" s="103">
        <v>3</v>
      </c>
      <c r="J8" s="113" t="str">
        <f>IF($O$3="k",IF(VLOOKUP($L8,invullijst!$A$11:$M$177,11,FALSE)=0," ",VLOOKUP($L8,invullijst!$A$11:$M$177,11,FALSE)),"")</f>
        <v/>
      </c>
      <c r="K8" s="101"/>
      <c r="L8" s="107">
        <v>205</v>
      </c>
      <c r="M8" s="188" t="str">
        <f>IF(VLOOKUP($L8,invullijst!$A$11:$M$177,2,FALSE)="","",VLOOKUP($L8,invullijst!$A$11:$M$177,2,FALSE))</f>
        <v>Jos v/d Snepscheut</v>
      </c>
      <c r="N8" s="188"/>
      <c r="O8" s="102">
        <f>IF(VLOOKUP($L8,invullijst!$A$11:$M$177,6,FALSE)=0,"",VLOOKUP($L8,invullijst!$A$11:$M$177,6,FALSE))</f>
        <v>79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IF($G$3="k",IF(VLOOKUP($D9,invullijst!$A$11:$M$177,11,FALSE)=0," ",VLOOKUP($D9,invullijst!$A$11:$M$177,11,FALSE)),"")</f>
        <v/>
      </c>
      <c r="C9" s="101" t="str">
        <f>IF(VLOOKUP(D9,invullijst!A$11:F$218,4,FALSE)="","",VLOOKUP(D9,invullijst!A$11:D$218,4,FALSE))</f>
        <v>vr</v>
      </c>
      <c r="D9" s="108">
        <v>504</v>
      </c>
      <c r="E9" s="188" t="str">
        <f>IF(VLOOKUP($D9,invullijst!$A$11:$M$177,2,FALSE)="","",VLOOKUP($D9,invullijst!$A$11:$M$177,2,FALSE))</f>
        <v>Koen v/d Ven</v>
      </c>
      <c r="F9" s="188"/>
      <c r="G9" s="102">
        <f>IF(VLOOKUP($D9,invullijst!$A$11:$M$177,6,FALSE)=0,"",VLOOKUP($D9,invullijst!$A$11:$M$177,6,FALSE))</f>
        <v>94</v>
      </c>
      <c r="H9" s="68"/>
      <c r="I9" s="104">
        <v>4</v>
      </c>
      <c r="J9" s="113" t="str">
        <f>IF($O$3="k",IF(VLOOKUP($L9,invullijst!$A$11:$M$177,11,FALSE)=0," ",VLOOKUP($L9,invullijst!$A$11:$M$177,11,FALSE)),"")</f>
        <v/>
      </c>
      <c r="K9" s="101"/>
      <c r="L9" s="108">
        <v>215</v>
      </c>
      <c r="M9" s="188" t="str">
        <f>IF(VLOOKUP($L9,invullijst!$A$11:$M$177,2,FALSE)="","",VLOOKUP($L9,invullijst!$A$11:$M$177,2,FALSE))</f>
        <v>Pieter Laghuwitz</v>
      </c>
      <c r="N9" s="188"/>
      <c r="O9" s="102">
        <f>IF(VLOOKUP($L9,invullijst!$A$11:$M$177,6,FALSE)=0,"",VLOOKUP($L9,invullijst!$A$11:$M$177,6,FALSE))</f>
        <v>79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328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335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IF($G$3="k",IF(VLOOKUP($D12,invullijst!$A$11:$M$177,11,FALSE)=0," ",VLOOKUP($D12,invullijst!$A$11:$M$177,11,FALSE)),"")</f>
        <v/>
      </c>
      <c r="C12" s="101" t="str">
        <f>IF(VLOOKUP(D12,invullijst!A$11:F$218,4,FALSE)="","",VLOOKUP(D12,invullijst!A$11:D$218,4,FALSE))</f>
        <v>vr</v>
      </c>
      <c r="D12" s="106">
        <v>512</v>
      </c>
      <c r="E12" s="188" t="str">
        <f>IF(VLOOKUP($D12,invullijst!$A$11:$M$177,2,FALSE)="","",VLOOKUP($D12,invullijst!$A$11:$M$177,2,FALSE))</f>
        <v>Hans Bergakker</v>
      </c>
      <c r="F12" s="188"/>
      <c r="G12" s="102">
        <f>IF(VLOOKUP($D12,invullijst!$A$11:$M$177,6,FALSE)=0,"",VLOOKUP($D12,invullijst!$A$11:$M$177,6,FALSE))</f>
        <v>81</v>
      </c>
      <c r="H12" s="68"/>
      <c r="I12" s="100">
        <v>1</v>
      </c>
      <c r="J12" s="113" t="str">
        <f>IF($O$3="k",IF(VLOOKUP($L12,invullijst!$A$11:$M$177,11,FALSE)=0," ",VLOOKUP($L12,invullijst!$A$11:$M$177,11,FALSE)),"")</f>
        <v/>
      </c>
      <c r="K12" s="101" t="str">
        <f>IF(VLOOKUP($L12,invullijst!$A$11:$M$218,4,FALSE)="","",VLOOKUP($L12,invullijst!$A$11:$M$218,4,FALSE))</f>
        <v>vr</v>
      </c>
      <c r="L12" s="106">
        <v>203</v>
      </c>
      <c r="M12" s="188" t="str">
        <f>IF(VLOOKUP($L12,invullijst!$A$11:$M$177,2,FALSE)="","",VLOOKUP($L12,invullijst!$A$11:$M$177,2,FALSE))</f>
        <v>Frank van den Houdt</v>
      </c>
      <c r="N12" s="188"/>
      <c r="O12" s="102">
        <f>IF(VLOOKUP($L12,invullijst!$A$11:$M$177,6,FALSE)=0,"",VLOOKUP($L12,invullijst!$A$11:$M$177,6,FALSE))</f>
        <v>80</v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IF($G$3="k",IF(VLOOKUP($D13,invullijst!$A$11:$M$177,11,FALSE)=0," ",VLOOKUP($D13,invullijst!$A$11:$M$177,11,FALSE)),"")</f>
        <v/>
      </c>
      <c r="C13" s="101" t="str">
        <f>IF(VLOOKUP(D13,invullijst!A$11:F$218,4,FALSE)="","",VLOOKUP(D13,invullijst!A$11:D$218,4,FALSE))</f>
        <v>vr</v>
      </c>
      <c r="D13" s="107">
        <v>502</v>
      </c>
      <c r="E13" s="188" t="str">
        <f>IF(VLOOKUP($D13,invullijst!$A$11:$M$177,2,FALSE)="","",VLOOKUP($D13,invullijst!$A$11:$M$177,2,FALSE))</f>
        <v>Diny Vos</v>
      </c>
      <c r="F13" s="188"/>
      <c r="G13" s="102">
        <f>IF(VLOOKUP($D13,invullijst!$A$11:$M$177,6,FALSE)=0,"",VLOOKUP($D13,invullijst!$A$11:$M$177,6,FALSE))</f>
        <v>67</v>
      </c>
      <c r="H13" s="68"/>
      <c r="I13" s="103">
        <v>2</v>
      </c>
      <c r="J13" s="113" t="str">
        <f>IF($O$3="k",IF(VLOOKUP($L13,invullijst!$A$11:$M$177,11,FALSE)=0," ",VLOOKUP($L13,invullijst!$A$11:$M$177,11,FALSE)),"")</f>
        <v/>
      </c>
      <c r="K13" s="101" t="str">
        <f>IF(VLOOKUP($L13,invullijst!$A$11:$M$218,4,FALSE)="","",VLOOKUP($L13,invullijst!$A$11:$M$218,4,FALSE))</f>
        <v>vr</v>
      </c>
      <c r="L13" s="107">
        <v>209</v>
      </c>
      <c r="M13" s="188" t="str">
        <f>IF(VLOOKUP($L13,invullijst!$A$11:$M$177,2,FALSE)="","",VLOOKUP($L13,invullijst!$A$11:$M$177,2,FALSE))</f>
        <v>René van Kuijk</v>
      </c>
      <c r="N13" s="188"/>
      <c r="O13" s="102">
        <f>IF(VLOOKUP($L13,invullijst!$A$11:$M$177,6,FALSE)=0,"",VLOOKUP($L13,invullijst!$A$11:$M$177,6,FALSE))</f>
        <v>76</v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IF($G$3="k",IF(VLOOKUP($D14,invullijst!$A$11:$M$177,11,FALSE)=0," ",VLOOKUP($D14,invullijst!$A$11:$M$177,11,FALSE)),"")</f>
        <v/>
      </c>
      <c r="C14" s="101" t="str">
        <f>IF(VLOOKUP(D14,invullijst!A$11:F$218,4,FALSE)="","",VLOOKUP(D14,invullijst!A$11:D$218,4,FALSE))</f>
        <v>vr</v>
      </c>
      <c r="D14" s="107">
        <v>513</v>
      </c>
      <c r="E14" s="188" t="str">
        <f>IF(VLOOKUP($D14,invullijst!$A$11:$M$177,2,FALSE)="","",VLOOKUP($D14,invullijst!$A$11:$M$177,2,FALSE))</f>
        <v>Mark van Delft</v>
      </c>
      <c r="F14" s="188"/>
      <c r="G14" s="102">
        <f>IF(VLOOKUP($D14,invullijst!$A$11:$M$177,6,FALSE)=0,"",VLOOKUP($D14,invullijst!$A$11:$M$177,6,FALSE))</f>
        <v>65</v>
      </c>
      <c r="H14" s="68"/>
      <c r="I14" s="103">
        <v>3</v>
      </c>
      <c r="J14" s="113" t="str">
        <f>IF($O$3="k",IF(VLOOKUP($L14,invullijst!$A$11:$M$177,11,FALSE)=0," ",VLOOKUP($L14,invullijst!$A$11:$M$177,11,FALSE)),"")</f>
        <v/>
      </c>
      <c r="K14" s="101" t="str">
        <f>IF(VLOOKUP($L14,invullijst!$A$11:$M$218,4,FALSE)="","",VLOOKUP($L14,invullijst!$A$11:$M$218,4,FALSE))</f>
        <v>vr</v>
      </c>
      <c r="L14" s="107">
        <v>202</v>
      </c>
      <c r="M14" s="188" t="str">
        <f>IF(VLOOKUP($L14,invullijst!$A$11:$M$177,2,FALSE)="","",VLOOKUP($L14,invullijst!$A$11:$M$177,2,FALSE))</f>
        <v>Arco van Kuijk</v>
      </c>
      <c r="N14" s="188"/>
      <c r="O14" s="102">
        <f>IF(VLOOKUP($L14,invullijst!$A$11:$M$177,6,FALSE)=0,"",VLOOKUP($L14,invullijst!$A$11:$M$177,6,FALSE))</f>
        <v>74</v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IF($G$3="k",IF(VLOOKUP($D15,invullijst!$A$11:$M$177,11,FALSE)=0," ",VLOOKUP($D15,invullijst!$A$11:$M$177,11,FALSE)),"")</f>
        <v/>
      </c>
      <c r="C15" s="101">
        <f>IF(VLOOKUP(D15,invullijst!A$10:F$218,4,FALSE)="","",VLOOKUP(D15,invullijst!A$10:D$218,4,FALSE))</f>
        <v>0</v>
      </c>
      <c r="D15" s="108"/>
      <c r="E15" s="188">
        <f>IF(VLOOKUP($D15,invullijst!$A$10:$M$177,2,FALSE)="","",VLOOKUP($D15,invullijst!$A$10:$M$177,2,FALSE))</f>
        <v>0</v>
      </c>
      <c r="F15" s="188"/>
      <c r="G15" s="102" t="str">
        <f>IF(VLOOKUP($D15,invullijst!$A$10:$M$177,6,FALSE)=0,"",VLOOKUP($D15,invullijst!$A$10:$M$177,6,FALSE))</f>
        <v/>
      </c>
      <c r="H15" s="68"/>
      <c r="I15" s="104">
        <v>4</v>
      </c>
      <c r="J15" s="113" t="str">
        <f>IF($O$3="k",IF(VLOOKUP($L15,invullijst!$A$11:$M$177,11,FALSE)=0," ",VLOOKUP($L15,invullijst!$A$11:$M$177,11,FALSE)),"")</f>
        <v/>
      </c>
      <c r="K15" s="101" t="str">
        <f>IF(VLOOKUP($L15,invullijst!$A$11:$M$218,4,FALSE)="","",VLOOKUP($L15,invullijst!$A$11:$M$218,4,FALSE))</f>
        <v>vr</v>
      </c>
      <c r="L15" s="108">
        <v>204</v>
      </c>
      <c r="M15" s="188" t="str">
        <f>IF(VLOOKUP($L15,invullijst!$A$11:$M$177,2,FALSE)="","",VLOOKUP($L15,invullijst!$A$11:$M$177,2,FALSE))</f>
        <v>Harry de Louw</v>
      </c>
      <c r="N15" s="188"/>
      <c r="O15" s="102">
        <f>IF(VLOOKUP($L15,invullijst!$A$11:$M$177,6,FALSE)=0,"",VLOOKUP($L15,invullijst!$A$11:$M$177,6,FALSE))</f>
        <v>80</v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213</v>
      </c>
      <c r="H16" s="68"/>
      <c r="I16" s="189" t="s">
        <v>76</v>
      </c>
      <c r="J16" s="190"/>
      <c r="K16" s="190"/>
      <c r="L16" s="190"/>
      <c r="M16" s="190"/>
      <c r="N16" s="191"/>
      <c r="O16" s="105">
        <f>SUM(O12:O15)</f>
        <v>310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IF($G$3="k",IF(VLOOKUP($D18,invullijst!$A$11:$M$177,11,FALSE)=0," ",VLOOKUP($D18,invullijst!$A$11:$M$177,11,FALSE)),"")</f>
        <v/>
      </c>
      <c r="C18" s="101">
        <f>IF(VLOOKUP(D18,invullijst!A$10:F$218,4,FALSE)="","",VLOOKUP(D18,invullijst!A$10:D$218,4,FALSE))</f>
        <v>0</v>
      </c>
      <c r="D18" s="106"/>
      <c r="E18" s="188">
        <f>IF(VLOOKUP($D18,invullijst!$A$10:$M$177,2,FALSE)="","",VLOOKUP($D18,invullijst!$A$10:$M$177,2,FALSE))</f>
        <v>0</v>
      </c>
      <c r="F18" s="188"/>
      <c r="G18" s="102" t="str">
        <f>IF(VLOOKUP($D18,invullijst!$A$10:$M$177,6,FALSE)=0,"",VLOOKUP($D18,invullijst!$A$10:$M$177,6,FALSE))</f>
        <v/>
      </c>
      <c r="H18" s="68"/>
      <c r="I18" s="100">
        <v>1</v>
      </c>
      <c r="J18" s="113" t="str">
        <f>IF($O$3="k",IF(VLOOKUP($L18,invullijst!$A$11:$M$177,11,FALSE)=0," ",VLOOKUP($L18,invullijst!$A$11:$M$177,11,FALSE)),"")</f>
        <v/>
      </c>
      <c r="K18" s="101" t="str">
        <f>IF(VLOOKUP($L18,invullijst!$A$11:$M$218,4,FALSE)="","",VLOOKUP($L18,invullijst!$A$11:$M$218,4,FALSE))</f>
        <v>vr</v>
      </c>
      <c r="L18" s="106">
        <v>216</v>
      </c>
      <c r="M18" s="188" t="str">
        <f>IF(VLOOKUP($L18,invullijst!$A$11:$M$177,2,FALSE)="","",VLOOKUP($L18,invullijst!$A$11:$M$177,2,FALSE))</f>
        <v>Hans Laghuwitz</v>
      </c>
      <c r="N18" s="188"/>
      <c r="O18" s="102">
        <f>IF(VLOOKUP($L18,invullijst!$A$11:$M$177,6,FALSE)=0,"",VLOOKUP($L18,invullijst!$A$11:$M$177,6,FALSE))</f>
        <v>67</v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IF($G$3="k",IF(VLOOKUP($D19,invullijst!$A$11:$M$177,11,FALSE)=0," ",VLOOKUP($D19,invullijst!$A$11:$M$177,11,FALSE)),"")</f>
        <v/>
      </c>
      <c r="C19" s="101">
        <f>IF(VLOOKUP(D19,invullijst!A$10:F$218,4,FALSE)="","",VLOOKUP(D19,invullijst!A$10:D$218,4,FALSE))</f>
        <v>0</v>
      </c>
      <c r="D19" s="107"/>
      <c r="E19" s="188">
        <f>IF(VLOOKUP($D19,invullijst!$A$10:$M$177,2,FALSE)="","",VLOOKUP($D19,invullijst!$A$10:$M$177,2,FALSE))</f>
        <v>0</v>
      </c>
      <c r="F19" s="188"/>
      <c r="G19" s="102" t="str">
        <f>IF(VLOOKUP($D19,invullijst!$A$10:$M$177,6,FALSE)=0,"",VLOOKUP($D19,invullijst!$A$10:$M$177,6,FALSE))</f>
        <v/>
      </c>
      <c r="H19" s="68"/>
      <c r="I19" s="103">
        <v>2</v>
      </c>
      <c r="J19" s="113" t="str">
        <f>IF($O$3="k",IF(VLOOKUP($L19,invullijst!$A$11:$M$177,11,FALSE)=0," ",VLOOKUP($L19,invullijst!$A$11:$M$177,11,FALSE)),"")</f>
        <v/>
      </c>
      <c r="K19" s="101" t="str">
        <f>IF(VLOOKUP($L19,invullijst!$A$11:$M$218,4,FALSE)="","",VLOOKUP($L19,invullijst!$A$11:$M$218,4,FALSE))</f>
        <v>vr</v>
      </c>
      <c r="L19" s="107">
        <v>210</v>
      </c>
      <c r="M19" s="188" t="str">
        <f>IF(VLOOKUP($L19,invullijst!$A$11:$M$177,2,FALSE)="","",VLOOKUP($L19,invullijst!$A$11:$M$177,2,FALSE))</f>
        <v>Nick de Vaan</v>
      </c>
      <c r="N19" s="188"/>
      <c r="O19" s="102">
        <f>IF(VLOOKUP($L19,invullijst!$A$11:$M$177,6,FALSE)=0,"",VLOOKUP($L19,invullijst!$A$11:$M$177,6,FALSE))</f>
        <v>68</v>
      </c>
    </row>
    <row r="20" spans="1:15" s="69" customFormat="1" ht="21" customHeight="1" thickBot="1" x14ac:dyDescent="0.25">
      <c r="A20" s="103">
        <v>3</v>
      </c>
      <c r="B20" s="113" t="str">
        <f>IF($G$3="k",IF(VLOOKUP($D20,invullijst!$A$11:$M$177,11,FALSE)=0," ",VLOOKUP($D20,invullijst!$A$11:$M$177,11,FALSE)),"")</f>
        <v/>
      </c>
      <c r="C20" s="101">
        <f>IF(VLOOKUP(D20,invullijst!A$10:F$218,4,FALSE)="","",VLOOKUP(D20,invullijst!A$10:D$218,4,FALSE))</f>
        <v>0</v>
      </c>
      <c r="D20" s="107"/>
      <c r="E20" s="188">
        <f>IF(VLOOKUP($D20,invullijst!$A$10:$M$177,2,FALSE)="","",VLOOKUP($D20,invullijst!$A$10:$M$177,2,FALSE))</f>
        <v>0</v>
      </c>
      <c r="F20" s="188"/>
      <c r="G20" s="102" t="str">
        <f>IF(VLOOKUP($D20,invullijst!$A$10:$M$177,6,FALSE)=0,"",VLOOKUP($D20,invullijst!$A$10:$M$177,6,FALSE))</f>
        <v/>
      </c>
      <c r="H20" s="68"/>
      <c r="I20" s="103">
        <v>3</v>
      </c>
      <c r="J20" s="113" t="str">
        <f>IF($O$3="k",IF(VLOOKUP($L20,invullijst!$A$11:$M$177,11,FALSE)=0," ",VLOOKUP($L20,invullijst!$A$11:$M$177,11,FALSE)),"")</f>
        <v/>
      </c>
      <c r="K20" s="101" t="str">
        <f>IF(VLOOKUP($L20,invullijst!$A$11:$M$218,4,FALSE)="","",VLOOKUP($L20,invullijst!$A$11:$M$218,4,FALSE))</f>
        <v>vr</v>
      </c>
      <c r="L20" s="107">
        <v>213</v>
      </c>
      <c r="M20" s="188" t="str">
        <f>IF(VLOOKUP($L20,invullijst!$A$11:$M$177,2,FALSE)="","",VLOOKUP($L20,invullijst!$A$11:$M$177,2,FALSE))</f>
        <v>Roland van Delft</v>
      </c>
      <c r="N20" s="188"/>
      <c r="O20" s="102">
        <f>IF(VLOOKUP($L20,invullijst!$A$11:$M$177,6,FALSE)=0,"",VLOOKUP($L20,invullijst!$A$11:$M$177,6,FALSE))</f>
        <v>69</v>
      </c>
    </row>
    <row r="21" spans="1:15" s="69" customFormat="1" ht="21" customHeight="1" thickBot="1" x14ac:dyDescent="0.25">
      <c r="A21" s="104">
        <v>4</v>
      </c>
      <c r="B21" s="113" t="str">
        <f>IF($G$3="k",IF(VLOOKUP($D21,invullijst!$A$11:$M$177,11,FALSE)=0," ",VLOOKUP($D21,invullijst!$A$11:$M$177,11,FALSE)),"")</f>
        <v/>
      </c>
      <c r="C21" s="101">
        <f>IF(VLOOKUP(D21,invullijst!A$10:F$218,4,FALSE)="","",VLOOKUP(D21,invullijst!A$10:D$218,4,FALSE))</f>
        <v>0</v>
      </c>
      <c r="D21" s="108"/>
      <c r="E21" s="188">
        <f>IF(VLOOKUP($D21,invullijst!$A$10:$M$177,2,FALSE)="","",VLOOKUP($D21,invullijst!$A$10:$M$177,2,FALSE))</f>
        <v>0</v>
      </c>
      <c r="F21" s="188"/>
      <c r="G21" s="102" t="str">
        <f>IF(VLOOKUP($D21,invullijst!$A$10:$M$177,6,FALSE)=0,"",VLOOKUP($D21,invullijst!$A$10:$M$177,6,FALSE))</f>
        <v/>
      </c>
      <c r="H21" s="68"/>
      <c r="I21" s="104">
        <v>4</v>
      </c>
      <c r="J21" s="113" t="str">
        <f>IF($O$3="k",IF(VLOOKUP($L21,invullijst!$A$11:$M$177,11,FALSE)=0," ",VLOOKUP($L21,invullijst!$A$11:$M$177,11,FALSE)),"")</f>
        <v/>
      </c>
      <c r="K21" s="101" t="str">
        <f>IF(VLOOKUP($L21,invullijst!$A$11:$M$218,4,FALSE)="","",VLOOKUP($L21,invullijst!$A$11:$M$218,4,FALSE))</f>
        <v>vr</v>
      </c>
      <c r="L21" s="108">
        <v>208</v>
      </c>
      <c r="M21" s="188" t="str">
        <f>IF(VLOOKUP($L21,invullijst!$A$11:$M$177,2,FALSE)="","",VLOOKUP($L21,invullijst!$A$11:$M$177,2,FALSE))</f>
        <v>Erin van Hulten</v>
      </c>
      <c r="N21" s="188"/>
      <c r="O21" s="102">
        <f>IF(VLOOKUP($L21,invullijst!$A$11:$M$177,6,FALSE)=0,"",VLOOKUP($L21,invullijst!$A$11:$M$177,6,FALSE))</f>
        <v>78</v>
      </c>
    </row>
    <row r="22" spans="1:15" s="69" customFormat="1" ht="21" customHeight="1" thickBot="1" x14ac:dyDescent="0.25">
      <c r="A22" s="192" t="s">
        <v>119</v>
      </c>
      <c r="B22" s="193"/>
      <c r="C22" s="193"/>
      <c r="D22" s="193"/>
      <c r="E22" s="193"/>
      <c r="F22" s="194"/>
      <c r="G22" s="125"/>
      <c r="H22" s="126"/>
      <c r="I22" s="189" t="s">
        <v>120</v>
      </c>
      <c r="J22" s="190"/>
      <c r="K22" s="190"/>
      <c r="L22" s="190"/>
      <c r="M22" s="190"/>
      <c r="N22" s="191"/>
      <c r="O22" s="12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IF($G$3="k",IF(VLOOKUP($D25,invullijst!$A$11:$M$177,11,FALSE)=0," ",VLOOKUP($D25,invullijst!$A$11:$M$177,11,FALSE)),"")</f>
        <v/>
      </c>
      <c r="C25" s="101" t="str">
        <f>IF(VLOOKUP(D25,invullijst!A$11:F$218,4,FALSE)="","",VLOOKUP(D25,invullijst!A$11:D$218,4,FALSE))</f>
        <v>65+</v>
      </c>
      <c r="D25" s="106">
        <v>509</v>
      </c>
      <c r="E25" s="188" t="str">
        <f>IF(VLOOKUP($D25,invullijst!$A$11:$M$177,2,FALSE)="","",VLOOKUP($D25,invullijst!$A$11:$M$177,2,FALSE))</f>
        <v>Adwan de Pinth</v>
      </c>
      <c r="F25" s="188"/>
      <c r="G25" s="102">
        <f>IF(VLOOKUP($D25,invullijst!$A$11:$M$177,6,FALSE)=0,"",VLOOKUP($D25,invullijst!$A$11:$M$177,6,FALSE))</f>
        <v>95</v>
      </c>
      <c r="H25" s="68"/>
      <c r="I25" s="100">
        <v>1</v>
      </c>
      <c r="J25" s="113" t="str">
        <f>IF($O$3="k",IF(VLOOKUP($L25,invullijst!$A$11:$M$177,11,FALSE)=0," ",VLOOKUP($L25,invullijst!$A$11:$M$177,11,FALSE)),"")</f>
        <v/>
      </c>
      <c r="K25" s="101" t="str">
        <f>IF(VLOOKUP($L25,invullijst!$A$11:$M$218,4,FALSE)="","",VLOOKUP($L25,invullijst!$A$11:$M$218,4,FALSE))</f>
        <v>65+</v>
      </c>
      <c r="L25" s="106">
        <v>212</v>
      </c>
      <c r="M25" s="188" t="str">
        <f>IF(VLOOKUP($L25,invullijst!$A$11:$M$177,2,FALSE)="","",VLOOKUP($L25,invullijst!$A$11:$M$177,2,FALSE))</f>
        <v>René Duquesnoy</v>
      </c>
      <c r="N25" s="188"/>
      <c r="O25" s="102">
        <f>IF(VLOOKUP($L25,invullijst!$A$11:$M$177,6,FALSE)=0,"",VLOOKUP($L25,invullijst!$A$11:$M$177,6,FALSE))</f>
        <v>90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IF($G$3="k",IF(VLOOKUP($D26,invullijst!$A$11:$M$177,11,FALSE)=0," ",VLOOKUP($D26,invullijst!$A$11:$M$177,11,FALSE)),"")</f>
        <v/>
      </c>
      <c r="C26" s="101" t="str">
        <f>IF(VLOOKUP(D26,invullijst!A$11:F$218,4,FALSE)="","",VLOOKUP(D26,invullijst!A$11:D$218,4,FALSE))</f>
        <v>65+</v>
      </c>
      <c r="D26" s="107">
        <v>515</v>
      </c>
      <c r="E26" s="188" t="str">
        <f>IF(VLOOKUP($D26,invullijst!$A$11:$M$177,2,FALSE)="","",VLOOKUP($D26,invullijst!$A$11:$M$177,2,FALSE))</f>
        <v>Ilona Bergakker disp</v>
      </c>
      <c r="F26" s="188"/>
      <c r="G26" s="102">
        <f>IF(VLOOKUP($D26,invullijst!$A$11:$M$177,6,FALSE)=0,"",VLOOKUP($D26,invullijst!$A$11:$M$177,6,FALSE))</f>
        <v>92</v>
      </c>
      <c r="H26" s="68"/>
      <c r="I26" s="103">
        <v>2</v>
      </c>
      <c r="J26" s="113" t="str">
        <f>IF($O$3="k",IF(VLOOKUP($L26,invullijst!$A$11:$M$177,11,FALSE)=0," ",VLOOKUP($L26,invullijst!$A$11:$M$177,11,FALSE)),"")</f>
        <v/>
      </c>
      <c r="K26" s="101" t="str">
        <f>IF(VLOOKUP($L26,invullijst!$A$11:$M$218,4,FALSE)="","",VLOOKUP($L26,invullijst!$A$11:$M$218,4,FALSE))</f>
        <v>65+</v>
      </c>
      <c r="L26" s="107">
        <v>211</v>
      </c>
      <c r="M26" s="188" t="str">
        <f>IF(VLOOKUP($L26,invullijst!$A$11:$M$177,2,FALSE)="","",VLOOKUP($L26,invullijst!$A$11:$M$177,2,FALSE))</f>
        <v>Ad van den houdt</v>
      </c>
      <c r="N26" s="188"/>
      <c r="O26" s="102">
        <f>IF(VLOOKUP($L26,invullijst!$A$11:$M$177,6,FALSE)=0,"",VLOOKUP($L26,invullijst!$A$11:$M$177,6,FALSE))</f>
        <v>96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IF($G$3="k",IF(VLOOKUP($D27,invullijst!$A$11:$M$177,11,FALSE)=0," ",VLOOKUP($D27,invullijst!$A$11:$M$177,11,FALSE)),"")</f>
        <v/>
      </c>
      <c r="C27" s="101" t="str">
        <f>IF(VLOOKUP(D27,invullijst!A$11:F$218,4,FALSE)="","",VLOOKUP(D27,invullijst!A$11:D$218,4,FALSE))</f>
        <v>65+</v>
      </c>
      <c r="D27" s="108">
        <v>516</v>
      </c>
      <c r="E27" s="188" t="str">
        <f>IF(VLOOKUP($D27,invullijst!$A$11:$M$177,2,FALSE)="","",VLOOKUP($D27,invullijst!$A$11:$M$177,2,FALSE))</f>
        <v>Henry Bergakker disp</v>
      </c>
      <c r="F27" s="188"/>
      <c r="G27" s="102">
        <f>IF(VLOOKUP($D27,invullijst!$A$11:$M$177,6,FALSE)=0,"",VLOOKUP($D27,invullijst!$A$11:$M$177,6,FALSE))</f>
        <v>80</v>
      </c>
      <c r="H27" s="68"/>
      <c r="I27" s="103">
        <v>3</v>
      </c>
      <c r="J27" s="113" t="str">
        <f>IF($O$3="k",IF(VLOOKUP($L27,invullijst!$A$11:$M$177,11,FALSE)=0," ",VLOOKUP($L27,invullijst!$A$11:$M$177,11,FALSE)),"")</f>
        <v/>
      </c>
      <c r="K27" s="101" t="str">
        <f>IF(VLOOKUP($L27,invullijst!$A$11:$M$218,4,FALSE)="","",VLOOKUP($L27,invullijst!$A$11:$M$218,4,FALSE))</f>
        <v>65+</v>
      </c>
      <c r="L27" s="108">
        <v>214</v>
      </c>
      <c r="M27" s="188" t="str">
        <f>IF(VLOOKUP($L27,invullijst!$A$11:$M$177,2,FALSE)="","",VLOOKUP($L27,invullijst!$A$11:$M$177,2,FALSE))</f>
        <v>André de Vaan</v>
      </c>
      <c r="N27" s="188"/>
      <c r="O27" s="102">
        <f>IF(VLOOKUP($L27,invullijst!$A$11:$M$177,6,FALSE)=0,"",VLOOKUP($L27,invullijst!$A$11:$M$177,6,FALSE))</f>
        <v>87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267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273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IF($G$3="k",IF(VLOOKUP($D30,invullijst!$A$11:$M$177,11,FALSE)=0," ",VLOOKUP($D30,invullijst!$A$11:$M$177,11,FALSE)),"")</f>
        <v/>
      </c>
      <c r="C30" s="101" t="e">
        <f>IF(VLOOKUP(D30,invullijst!A$11:F$218,4,FALSE)="","",VLOOKUP(D30,invullijst!A$11:D$218,4,FALSE))</f>
        <v>#N/A</v>
      </c>
      <c r="D30" s="106">
        <v>510</v>
      </c>
      <c r="E30" s="188" t="e">
        <f>IF(VLOOKUP($D30,invullijst!$A$11:$M$177,2,FALSE)="","",VLOOKUP($D30,invullijst!$A$11:$M$177,2,FALSE))</f>
        <v>#N/A</v>
      </c>
      <c r="F30" s="188"/>
      <c r="G30" s="102" t="e">
        <f>IF(VLOOKUP($D30,invullijst!$A$11:$M$177,6,FALSE)=0,"",VLOOKUP($D30,invullijst!$A$11:$M$177,6,FALSE))</f>
        <v>#N/A</v>
      </c>
      <c r="H30" s="68"/>
      <c r="I30" s="100">
        <v>1</v>
      </c>
      <c r="J30" s="113" t="str">
        <f>IF($O$3="k",IF(VLOOKUP($L30,invullijst!$A$11:$M$177,11,FALSE)=0," ",VLOOKUP($L30,invullijst!$A$11:$M$177,11,FALSE)),"")</f>
        <v/>
      </c>
      <c r="K30" s="101">
        <f>IF(VLOOKUP($L30,invullijst!$A$10:$M$218,4,FALSE)="","",VLOOKUP($L30,invullijst!$A$10:$M$218,4,FALSE))</f>
        <v>0</v>
      </c>
      <c r="L30" s="106"/>
      <c r="M30" s="188">
        <f>IF(VLOOKUP($L30,invullijst!$A$10:$M$177,2,FALSE)="","",VLOOKUP($L30,invullijst!$A$10:$M$177,2,FALSE))</f>
        <v>0</v>
      </c>
      <c r="N30" s="188"/>
      <c r="O30" s="102" t="str">
        <f>IF(VLOOKUP($L30,invullijst!$A$10:$M$177,6,FALSE)=0,"",VLOOKUP($L30,invullijst!$A$10:$M$177,6,FALSE))</f>
        <v/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IF($G$3="k",IF(VLOOKUP($D31,invullijst!$A$11:$M$177,11,FALSE)=0," ",VLOOKUP($D31,invullijst!$A$11:$M$177,11,FALSE)),"")</f>
        <v/>
      </c>
      <c r="C31" s="101" t="str">
        <f>IF(VLOOKUP(D31,invullijst!A$11:F$218,4,FALSE)="","",VLOOKUP(D31,invullijst!A$11:D$218,4,FALSE))</f>
        <v>65+</v>
      </c>
      <c r="D31" s="107">
        <v>514</v>
      </c>
      <c r="E31" s="188" t="str">
        <f>IF(VLOOKUP($D31,invullijst!$A$11:$M$177,2,FALSE)="","",VLOOKUP($D31,invullijst!$A$11:$M$177,2,FALSE))</f>
        <v>Toon Ophorst</v>
      </c>
      <c r="F31" s="188"/>
      <c r="G31" s="102">
        <f>IF(VLOOKUP($D31,invullijst!$A$11:$M$177,6,FALSE)=0,"",VLOOKUP($D31,invullijst!$A$11:$M$177,6,FALSE))</f>
        <v>49</v>
      </c>
      <c r="H31" s="68"/>
      <c r="I31" s="103">
        <v>2</v>
      </c>
      <c r="J31" s="113" t="str">
        <f>IF($O$3="k",IF(VLOOKUP($L31,invullijst!$A$11:$M$177,11,FALSE)=0," ",VLOOKUP($L31,invullijst!$A$11:$M$177,11,FALSE)),"")</f>
        <v/>
      </c>
      <c r="K31" s="101">
        <f>IF(VLOOKUP($L31,invullijst!$A$10:$M$218,4,FALSE)="","",VLOOKUP($L31,invullijst!$A$10:$M$218,4,FALSE))</f>
        <v>0</v>
      </c>
      <c r="L31" s="107"/>
      <c r="M31" s="188">
        <f>IF(VLOOKUP($L31,invullijst!$A$10:$M$177,2,FALSE)="","",VLOOKUP($L31,invullijst!$A$10:$M$177,2,FALSE))</f>
        <v>0</v>
      </c>
      <c r="N31" s="188"/>
      <c r="O31" s="102" t="str">
        <f>IF(VLOOKUP($L31,invullijst!$A$10:$M$177,6,FALSE)=0,"",VLOOKUP($L31,invullijst!$A$10:$M$177,6,FALSE))</f>
        <v/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IF($G$3="k",IF(VLOOKUP($D32,invullijst!$A$11:$M$177,11,FALSE)=0," ",VLOOKUP($D32,invullijst!$A$11:$M$177,11,FALSE)),"")</f>
        <v/>
      </c>
      <c r="C32" s="101" t="str">
        <f>IF(VLOOKUP(D32,invullijst!A$11:F$218,4,FALSE)="","",VLOOKUP(D32,invullijst!A$11:D$218,4,FALSE))</f>
        <v>65+</v>
      </c>
      <c r="D32" s="108">
        <v>505</v>
      </c>
      <c r="E32" s="188" t="str">
        <f>IF(VLOOKUP($D32,invullijst!$A$11:$M$177,2,FALSE)="","",VLOOKUP($D32,invullijst!$A$11:$M$177,2,FALSE))</f>
        <v>Leo Wagemakers</v>
      </c>
      <c r="F32" s="188"/>
      <c r="G32" s="102">
        <f>IF(VLOOKUP($D32,invullijst!$A$11:$M$177,6,FALSE)=0,"",VLOOKUP($D32,invullijst!$A$11:$M$177,6,FALSE))</f>
        <v>58</v>
      </c>
      <c r="H32" s="68"/>
      <c r="I32" s="103">
        <v>3</v>
      </c>
      <c r="J32" s="113" t="str">
        <f>IF($O$3="k",IF(VLOOKUP($L32,invullijst!$A$11:$M$177,11,FALSE)=0," ",VLOOKUP($L32,invullijst!$A$11:$M$177,11,FALSE)),"")</f>
        <v/>
      </c>
      <c r="K32" s="101">
        <f>IF(VLOOKUP($L32,invullijst!$A$10:$M$218,4,FALSE)="","",VLOOKUP($L32,invullijst!$A$10:$M$218,4,FALSE))</f>
        <v>0</v>
      </c>
      <c r="L32" s="108"/>
      <c r="M32" s="188">
        <f>IF(VLOOKUP($L32,invullijst!$A$10:$M$177,2,FALSE)="","",VLOOKUP($L32,invullijst!$A$10:$M$177,2,FALSE))</f>
        <v>0</v>
      </c>
      <c r="N32" s="188"/>
      <c r="O32" s="102" t="str">
        <f>IF(VLOOKUP($L32,invullijst!$A$10:$M$177,6,FALSE)=0,"",VLOOKUP($L32,invullijst!$A$10:$M$177,6,FALSE))</f>
        <v/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 t="e">
        <f>SUM(G30:G32)</f>
        <v>#N/A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0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IF($G$3="k",IF(VLOOKUP($D35,invullijst!$A$11:$M$177,11,FALSE)=0," ",VLOOKUP($D35,invullijst!$A$11:$M$177,11,FALSE)),"")</f>
        <v/>
      </c>
      <c r="C35" s="101" t="str">
        <f>IF(VLOOKUP(D35,invullijst!A$10:F$218,4,FALSE)="","",VLOOKUP(D35,invullijst!A$10:D$218,4,FALSE))</f>
        <v>65+</v>
      </c>
      <c r="D35" s="106">
        <v>511</v>
      </c>
      <c r="E35" s="188" t="str">
        <f>IF(VLOOKUP($D35,invullijst!$A$11:$M$177,2,FALSE)="","",VLOOKUP($D35,invullijst!$A$11:$M$177,2,FALSE))</f>
        <v>Ton Stans</v>
      </c>
      <c r="F35" s="188"/>
      <c r="G35" s="102">
        <f>IF(VLOOKUP($D35,invullijst!$A$11:$M$177,6,FALSE)=0,"",VLOOKUP($D35,invullijst!$A$11:$M$177,6,FALSE))</f>
        <v>85</v>
      </c>
      <c r="H35" s="68"/>
      <c r="I35" s="100">
        <v>1</v>
      </c>
      <c r="J35" s="113" t="str">
        <f>IF($O$3="k",IF(VLOOKUP($L35,invullijst!$A$11:$M$177,11,FALSE)=0," ",VLOOKUP($L35,invullijst!$A$11:$M$177,11,FALSE)),"")</f>
        <v/>
      </c>
      <c r="K35" s="101" t="str">
        <f>IF(VLOOKUP($L35,invullijst!$A$11:$M$218,4,FALSE)="","",VLOOKUP($L35,invullijst!$A$11:$M$218,4,FALSE))</f>
        <v>vr</v>
      </c>
      <c r="L35" s="106">
        <v>217</v>
      </c>
      <c r="M35" s="196" t="str">
        <f>IF(VLOOKUP($L35,invullijst!$A$11:$M$177,2,FALSE)="","",VLOOKUP($L35,invullijst!$A$11:$M$177,2,FALSE))</f>
        <v>Jānis Jākobsons</v>
      </c>
      <c r="N35" s="197"/>
      <c r="O35" s="102">
        <f>IF(VLOOKUP($L35,invullijst!$A$11:$M$177,6,FALSE)=0,"",VLOOKUP($L35,invullijst!$A$11:$M$177,6,FALSE))</f>
        <v>65</v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IF($G$3="k",IF(VLOOKUP($D36,invullijst!$A$11:$M$177,11,FALSE)=0," ",VLOOKUP($D36,invullijst!$A$11:$M$177,11,FALSE)),"")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IF(VLOOKUP($D36,invullijst!$A$10:$M$177,6,FALSE)=0,"",VLOOKUP($D36,invullijst!$A$10:$M$177,6,FALSE))</f>
        <v/>
      </c>
      <c r="H36" s="68"/>
      <c r="I36" s="103">
        <v>2</v>
      </c>
      <c r="J36" s="113" t="str">
        <f>IF($O$3="k",IF(VLOOKUP($L36,invullijst!$A$11:$M$177,11,FALSE)=0," ",VLOOKUP($L36,invullijst!$A$11:$M$177,11,FALSE)),"")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IF(VLOOKUP($L36,invullijst!$A$10:$M$177,6,FALSE)=0,"",VLOOKUP($L36,invullijst!$A$10:$M$177,6,FALSE))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IF($G$3="k",IF(VLOOKUP($D37,invullijst!$A$11:$M$177,11,FALSE)=0," ",VLOOKUP($D37,invullijst!$A$11:$M$177,11,FALSE)),"")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IF(VLOOKUP($D37,invullijst!$A$10:$M$177,6,FALSE)=0,"",VLOOKUP($D37,invullijst!$A$10:$M$177,6,FALSE))</f>
        <v/>
      </c>
      <c r="H37" s="68"/>
      <c r="I37" s="103">
        <v>3</v>
      </c>
      <c r="J37" s="113" t="str">
        <f>IF($O$3="k",IF(VLOOKUP($L37,invullijst!$A$11:$M$177,11,FALSE)=0," ",VLOOKUP($L37,invullijst!$A$11:$M$177,11,FALSE)),"")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IF(VLOOKUP($L37,invullijst!$A$10:$M$177,6,FALSE)=0,"",VLOOKUP($L37,invullijst!$A$10:$M$177,6,FALSE))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85</v>
      </c>
      <c r="H38" s="68"/>
      <c r="I38" s="189" t="s">
        <v>81</v>
      </c>
      <c r="J38" s="190"/>
      <c r="K38" s="190"/>
      <c r="L38" s="190"/>
      <c r="M38" s="190"/>
      <c r="N38" s="191"/>
      <c r="O38" s="102" t="e">
        <f>IF(VLOOKUP($L38,invullijst!$A$11:$M$177,6,FALSE)=0,"",VLOOKUP($L38,invullijst!$A$11:$M$177,6,FALSE))</f>
        <v>#N/A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5:F25"/>
    <mergeCell ref="M25:N25"/>
    <mergeCell ref="E26:F26"/>
    <mergeCell ref="M26:N26"/>
    <mergeCell ref="E27:F27"/>
    <mergeCell ref="M27:N27"/>
    <mergeCell ref="E21:F21"/>
    <mergeCell ref="M21:N21"/>
    <mergeCell ref="A22:F22"/>
    <mergeCell ref="I22:N22"/>
    <mergeCell ref="A24:O24"/>
    <mergeCell ref="E18:F18"/>
    <mergeCell ref="M18:N18"/>
    <mergeCell ref="E19:F19"/>
    <mergeCell ref="M19:N19"/>
    <mergeCell ref="E20:F20"/>
    <mergeCell ref="M20:N20"/>
    <mergeCell ref="E14:F14"/>
    <mergeCell ref="M14:N14"/>
    <mergeCell ref="E15:F15"/>
    <mergeCell ref="M15:N15"/>
    <mergeCell ref="A16:F16"/>
    <mergeCell ref="I16:N16"/>
    <mergeCell ref="A10:F10"/>
    <mergeCell ref="I10:N10"/>
    <mergeCell ref="E12:F12"/>
    <mergeCell ref="M12:N12"/>
    <mergeCell ref="E13:F13"/>
    <mergeCell ref="M13:N13"/>
    <mergeCell ref="E7:F7"/>
    <mergeCell ref="M7:N7"/>
    <mergeCell ref="E8:F8"/>
    <mergeCell ref="M8:N8"/>
    <mergeCell ref="E9:F9"/>
    <mergeCell ref="M9:N9"/>
    <mergeCell ref="B3:F3"/>
    <mergeCell ref="J3:N3"/>
    <mergeCell ref="A5:O5"/>
    <mergeCell ref="E6:F6"/>
    <mergeCell ref="M6:N6"/>
    <mergeCell ref="A1:E1"/>
    <mergeCell ref="F1:H1"/>
    <mergeCell ref="I1:O1"/>
    <mergeCell ref="A2:L2"/>
    <mergeCell ref="M2:O2"/>
  </mergeCells>
  <pageMargins left="0.19685039370078741" right="0.11811023622047245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38"/>
  <sheetViews>
    <sheetView workbookViewId="0">
      <selection activeCell="M18" sqref="M18:N18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45270</v>
      </c>
      <c r="N2" s="184"/>
      <c r="O2" s="185"/>
    </row>
    <row r="3" spans="1:15" s="67" customFormat="1" ht="38.25" customHeight="1" thickBot="1" x14ac:dyDescent="0.25">
      <c r="A3" s="116">
        <v>4</v>
      </c>
      <c r="B3" s="186" t="str">
        <f>IF(VLOOKUP(A3,invullijst!A1:F5,2,FALSE)="","",VLOOKUP(A3,invullijst!A1:F5,2,FALSE))</f>
        <v>Sint Ambrosius Haarsteeg</v>
      </c>
      <c r="C3" s="186"/>
      <c r="D3" s="186"/>
      <c r="E3" s="186"/>
      <c r="F3" s="186"/>
      <c r="G3" s="118"/>
      <c r="H3" s="68"/>
      <c r="I3" s="116">
        <v>3</v>
      </c>
      <c r="J3" s="186" t="str">
        <f>IF(VLOOKUP(I3,invullijst!A1:C5,2,FALSE)="","",VLOOKUP(I3,invullijst!A1:C5,2,FALSE))</f>
        <v>O.L.V. Schuts Elshout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IF($G$3="k",IF(VLOOKUP($D6,invullijst!$A$10:$M$177,11,FALSE)=0," ",VLOOKUP($D6,invullijst!$A$10:$M$177,11,FALSE)),"")</f>
        <v/>
      </c>
      <c r="C6" s="101" t="str">
        <f>IF(VLOOKUP(D6,invullijst!A$10:F$218,4,FALSE)="","",VLOOKUP(D6,invullijst!A$10:D$218,4,FALSE))</f>
        <v>vr</v>
      </c>
      <c r="D6" s="106">
        <v>405</v>
      </c>
      <c r="E6" s="188" t="str">
        <f>IF(VLOOKUP($D6,invullijst!$A$10:$M$177,2,FALSE)="","",VLOOKUP($D6,invullijst!$A$10:$M$177,2,FALSE))</f>
        <v>Jan de Vaan</v>
      </c>
      <c r="F6" s="188"/>
      <c r="G6" s="102">
        <f>IF(VLOOKUP($D6,invullijst!$A$10:$M$177,6,FALSE)=0,"",VLOOKUP($D6,invullijst!$A$10:$M$177,6,FALSE))</f>
        <v>86</v>
      </c>
      <c r="H6" s="68"/>
      <c r="I6" s="100">
        <v>1</v>
      </c>
      <c r="J6" s="113" t="str">
        <f>IF($O$3="k",IF(VLOOKUP($L6,invullijst!$A$10:$M$177,11,FALSE)=0," ",VLOOKUP($L6,invullijst!$A$10:$M$177,11,FALSE)),"")</f>
        <v/>
      </c>
      <c r="K6" s="101" t="str">
        <f>IF(VLOOKUP($L6,invullijst!$A$10:$M$218,4,FALSE)="","",VLOOKUP($L6,invullijst!$A$10:$M$218,4,FALSE))</f>
        <v>vr</v>
      </c>
      <c r="L6" s="106">
        <v>302</v>
      </c>
      <c r="M6" s="188" t="str">
        <f>IF(VLOOKUP($L6,invullijst!$A$10:$M$177,2,FALSE)="","",VLOOKUP($L6,invullijst!$A$10:$M$177,2,FALSE))</f>
        <v>Freek de Jong</v>
      </c>
      <c r="N6" s="188"/>
      <c r="O6" s="102">
        <f>IF(VLOOKUP($L6,invullijst!$A$10:$M$177,6,FALSE)=0,"",VLOOKUP($L6,invullijst!$A$10:$M$177,6,FALSE))</f>
        <v>89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IF($G$3="k",IF(VLOOKUP($D7,invullijst!$A$10:$M$177,11,FALSE)=0," ",VLOOKUP($D7,invullijst!$A$10:$M$177,11,FALSE)),"")</f>
        <v/>
      </c>
      <c r="C7" s="101" t="str">
        <f>IF(VLOOKUP(D7,invullijst!A$10:F$218,4,FALSE)="","",VLOOKUP(D7,invullijst!A$10:D$218,4,FALSE))</f>
        <v>vr</v>
      </c>
      <c r="D7" s="107">
        <v>408</v>
      </c>
      <c r="E7" s="188" t="str">
        <f>IF(VLOOKUP($D7,invullijst!$A$10:$M$177,2,FALSE)="","",VLOOKUP($D7,invullijst!$A$10:$M$177,2,FALSE))</f>
        <v>Rudy van Falier</v>
      </c>
      <c r="F7" s="188"/>
      <c r="G7" s="102">
        <f>IF(VLOOKUP($D7,invullijst!$A$10:$M$177,6,FALSE)=0,"",VLOOKUP($D7,invullijst!$A$10:$M$177,6,FALSE))</f>
        <v>86</v>
      </c>
      <c r="H7" s="68"/>
      <c r="I7" s="103">
        <v>2</v>
      </c>
      <c r="J7" s="113" t="str">
        <f>IF($O$3="k",IF(VLOOKUP($L7,invullijst!$A$10:$M$177,11,FALSE)=0," ",VLOOKUP($L7,invullijst!$A$10:$M$177,11,FALSE)),"")</f>
        <v/>
      </c>
      <c r="K7" s="101" t="str">
        <f>IF(VLOOKUP($L7,invullijst!$A$10:$M$218,4,FALSE)="","",VLOOKUP($L7,invullijst!$A$10:$M$218,4,FALSE))</f>
        <v>vr</v>
      </c>
      <c r="L7" s="107">
        <v>304</v>
      </c>
      <c r="M7" s="188" t="str">
        <f>IF(VLOOKUP($L7,invullijst!$A$10:$M$177,2,FALSE)="","",VLOOKUP($L7,invullijst!$A$10:$M$177,2,FALSE))</f>
        <v xml:space="preserve">Henk Bruurmijn </v>
      </c>
      <c r="N7" s="188"/>
      <c r="O7" s="102">
        <f>IF(VLOOKUP($L7,invullijst!$A$10:$M$177,6,FALSE)=0,"",VLOOKUP($L7,invullijst!$A$10:$M$177,6,FALSE))</f>
        <v>71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IF($G$3="k",IF(VLOOKUP($D8,invullijst!$A$10:$M$177,11,FALSE)=0," ",VLOOKUP($D8,invullijst!$A$10:$M$177,11,FALSE)),"")</f>
        <v/>
      </c>
      <c r="C8" s="101" t="str">
        <f>IF(VLOOKUP(D8,invullijst!A$10:F$218,4,FALSE)="","",VLOOKUP(D8,invullijst!A$10:D$218,4,FALSE))</f>
        <v>vr</v>
      </c>
      <c r="D8" s="107">
        <v>402</v>
      </c>
      <c r="E8" s="188" t="str">
        <f>IF(VLOOKUP($D8,invullijst!$A$10:$M$177,2,FALSE)="","",VLOOKUP($D8,invullijst!$A$10:$M$177,2,FALSE))</f>
        <v>Daniëlle v/d Lee</v>
      </c>
      <c r="F8" s="188"/>
      <c r="G8" s="102">
        <f>IF(VLOOKUP($D8,invullijst!$A$10:$M$177,6,FALSE)=0,"",VLOOKUP($D8,invullijst!$A$10:$M$177,6,FALSE))</f>
        <v>80</v>
      </c>
      <c r="H8" s="68"/>
      <c r="I8" s="103">
        <v>3</v>
      </c>
      <c r="J8" s="113" t="str">
        <f>IF($O$3="k",IF(VLOOKUP($L8,invullijst!$A$10:$M$177,11,FALSE)=0," ",VLOOKUP($L8,invullijst!$A$10:$M$177,11,FALSE)),"")</f>
        <v/>
      </c>
      <c r="K8" s="101" t="str">
        <f>IF(VLOOKUP($L8,invullijst!$A$10:$M$218,4,FALSE)="","",VLOOKUP($L8,invullijst!$A$10:$M$218,4,FALSE))</f>
        <v>vr</v>
      </c>
      <c r="L8" s="107">
        <v>305</v>
      </c>
      <c r="M8" s="188" t="str">
        <f>IF(VLOOKUP($L8,invullijst!$A$10:$M$177,2,FALSE)="","",VLOOKUP($L8,invullijst!$A$10:$M$177,2,FALSE))</f>
        <v>Johan Klerx</v>
      </c>
      <c r="N8" s="188"/>
      <c r="O8" s="102">
        <f>IF(VLOOKUP($L8,invullijst!$A$10:$M$177,6,FALSE)=0,"",VLOOKUP($L8,invullijst!$A$10:$M$177,6,FALSE))</f>
        <v>84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IF($G$3="k",IF(VLOOKUP($D9,invullijst!$A$10:$M$177,11,FALSE)=0," ",VLOOKUP($D9,invullijst!$A$10:$M$177,11,FALSE)),"")</f>
        <v/>
      </c>
      <c r="C9" s="101" t="str">
        <f>IF(VLOOKUP(D9,invullijst!A$10:F$218,4,FALSE)="","",VLOOKUP(D9,invullijst!A$10:D$218,4,FALSE))</f>
        <v>vr</v>
      </c>
      <c r="D9" s="108">
        <v>406</v>
      </c>
      <c r="E9" s="188" t="str">
        <f>IF(VLOOKUP($D9,invullijst!$A$10:$M$177,2,FALSE)="","",VLOOKUP($D9,invullijst!$A$10:$M$177,2,FALSE))</f>
        <v>Jeroen van Oss</v>
      </c>
      <c r="F9" s="188"/>
      <c r="G9" s="102">
        <f>IF(VLOOKUP($D9,invullijst!$A$10:$M$177,6,FALSE)=0,"",VLOOKUP($D9,invullijst!$A$10:$M$177,6,FALSE))</f>
        <v>82</v>
      </c>
      <c r="H9" s="68"/>
      <c r="I9" s="104">
        <v>4</v>
      </c>
      <c r="J9" s="113" t="str">
        <f>IF($O$3="k",IF(VLOOKUP($L9,invullijst!$A$10:$M$177,11,FALSE)=0," ",VLOOKUP($L9,invullijst!$A$10:$M$177,11,FALSE)),"")</f>
        <v/>
      </c>
      <c r="K9" s="101" t="str">
        <f>IF(VLOOKUP($L9,invullijst!$A$10:$M$218,4,FALSE)="","",VLOOKUP($L9,invullijst!$A$10:$M$218,4,FALSE))</f>
        <v>vr</v>
      </c>
      <c r="L9" s="108">
        <v>308</v>
      </c>
      <c r="M9" s="188" t="str">
        <f>IF(VLOOKUP($L9,invullijst!$A$10:$M$177,2,FALSE)="","",VLOOKUP($L9,invullijst!$A$10:$M$177,2,FALSE))</f>
        <v>Jan van Esch</v>
      </c>
      <c r="N9" s="188"/>
      <c r="O9" s="102">
        <f>IF(VLOOKUP($L9,invullijst!$A$10:$M$177,6,FALSE)=0,"",VLOOKUP($L9,invullijst!$A$10:$M$177,6,FALSE))</f>
        <v>60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334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304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IF($G$3="k",IF(VLOOKUP($D12,invullijst!$A$10:$M$177,11,FALSE)=0," ",VLOOKUP($D12,invullijst!$A$10:$M$177,11,FALSE)),"")</f>
        <v/>
      </c>
      <c r="C12" s="101" t="str">
        <f>IF(VLOOKUP(D12,invullijst!A$10:F$218,4,FALSE)="","",VLOOKUP(D12,invullijst!A$10:D$218,4,FALSE))</f>
        <v>vr</v>
      </c>
      <c r="D12" s="106">
        <v>410</v>
      </c>
      <c r="E12" s="188" t="str">
        <f>IF(VLOOKUP($D12,invullijst!$A$10:$M$177,2,FALSE)="","",VLOOKUP($D12,invullijst!$A$10:$M$177,2,FALSE))</f>
        <v>Tonnie Koks</v>
      </c>
      <c r="F12" s="188"/>
      <c r="G12" s="102">
        <f>IF(VLOOKUP($D12,invullijst!$A$10:$M$177,6,FALSE)=0,"",VLOOKUP($D12,invullijst!$A$10:$M$177,6,FALSE))</f>
        <v>85</v>
      </c>
      <c r="H12" s="68"/>
      <c r="I12" s="100">
        <v>1</v>
      </c>
      <c r="J12" s="113" t="str">
        <f>IF($O$3="k",IF(VLOOKUP($L12,invullijst!$A$10:$M$177,11,FALSE)=0," ",VLOOKUP($L12,invullijst!$A$10:$M$177,11,FALSE)),"")</f>
        <v/>
      </c>
      <c r="K12" s="101">
        <f>IF(VLOOKUP($L12,invullijst!$A$10:$M$218,4,FALSE)="","",VLOOKUP($L12,invullijst!$A$10:$M$218,4,FALSE))</f>
        <v>0</v>
      </c>
      <c r="L12" s="106"/>
      <c r="M12" s="188">
        <f>IF(VLOOKUP($L12,invullijst!$A$10:$M$177,2,FALSE)="","",VLOOKUP($L12,invullijst!$A$10:$M$177,2,FALSE))</f>
        <v>0</v>
      </c>
      <c r="N12" s="188"/>
      <c r="O12" s="102" t="str">
        <f>IF(VLOOKUP($L12,invullijst!$A$10:$M$177,6,FALSE)=0,"",VLOOKUP($L12,invullijst!$A$10:$M$177,6,FALSE))</f>
        <v/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IF($G$3="k",IF(VLOOKUP($D13,invullijst!$A$10:$M$177,11,FALSE)=0," ",VLOOKUP($D13,invullijst!$A$10:$M$177,11,FALSE)),"")</f>
        <v/>
      </c>
      <c r="C13" s="101" t="str">
        <f>IF(VLOOKUP(D13,invullijst!A$10:F$218,4,FALSE)="","",VLOOKUP(D13,invullijst!A$10:D$218,4,FALSE))</f>
        <v>vr</v>
      </c>
      <c r="D13" s="107">
        <v>407</v>
      </c>
      <c r="E13" s="188" t="str">
        <f>IF(VLOOKUP($D13,invullijst!$A$10:$M$177,2,FALSE)="","",VLOOKUP($D13,invullijst!$A$10:$M$177,2,FALSE))</f>
        <v>Justin van Son</v>
      </c>
      <c r="F13" s="188"/>
      <c r="G13" s="102">
        <f>IF(VLOOKUP($D13,invullijst!$A$10:$M$177,6,FALSE)=0,"",VLOOKUP($D13,invullijst!$A$10:$M$177,6,FALSE))</f>
        <v>84</v>
      </c>
      <c r="H13" s="68"/>
      <c r="I13" s="103">
        <v>2</v>
      </c>
      <c r="J13" s="113" t="str">
        <f>IF($O$3="k",IF(VLOOKUP($L13,invullijst!$A$10:$M$177,11,FALSE)=0," ",VLOOKUP($L13,invullijst!$A$10:$M$177,11,FALSE)),"")</f>
        <v/>
      </c>
      <c r="K13" s="101">
        <f>IF(VLOOKUP($L13,invullijst!$A$10:$M$218,4,FALSE)="","",VLOOKUP($L13,invullijst!$A$10:$M$218,4,FALSE))</f>
        <v>0</v>
      </c>
      <c r="L13" s="107"/>
      <c r="M13" s="188">
        <f>IF(VLOOKUP($L13,invullijst!$A$10:$M$177,2,FALSE)="","",VLOOKUP($L13,invullijst!$A$10:$M$177,2,FALSE))</f>
        <v>0</v>
      </c>
      <c r="N13" s="188"/>
      <c r="O13" s="102" t="str">
        <f>IF(VLOOKUP($L13,invullijst!$A$10:$M$177,6,FALSE)=0,"",VLOOKUP($L13,invullijst!$A$10:$M$177,6,FALSE))</f>
        <v/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IF($G$3="k",IF(VLOOKUP($D14,invullijst!$A$10:$M$177,11,FALSE)=0," ",VLOOKUP($D14,invullijst!$A$10:$M$177,11,FALSE)),"")</f>
        <v/>
      </c>
      <c r="C14" s="101">
        <f>IF(VLOOKUP(D14,invullijst!A$10:F$218,4,FALSE)="","",VLOOKUP(D14,invullijst!A$10:D$218,4,FALSE))</f>
        <v>0</v>
      </c>
      <c r="D14" s="107"/>
      <c r="E14" s="188">
        <f>IF(VLOOKUP($D14,invullijst!$A$10:$M$177,2,FALSE)="","",VLOOKUP($D14,invullijst!$A$10:$M$177,2,FALSE))</f>
        <v>0</v>
      </c>
      <c r="F14" s="188"/>
      <c r="G14" s="102" t="str">
        <f>IF(VLOOKUP($D14,invullijst!$A$10:$M$177,6,FALSE)=0,"",VLOOKUP($D14,invullijst!$A$10:$M$177,6,FALSE))</f>
        <v/>
      </c>
      <c r="H14" s="68"/>
      <c r="I14" s="103">
        <v>3</v>
      </c>
      <c r="J14" s="113" t="str">
        <f>IF($O$3="k",IF(VLOOKUP($L14,invullijst!$A$10:$M$177,11,FALSE)=0," ",VLOOKUP($L14,invullijst!$A$10:$M$177,11,FALSE)),"")</f>
        <v/>
      </c>
      <c r="K14" s="101">
        <f>IF(VLOOKUP($L14,invullijst!$A$10:$M$218,4,FALSE)="","",VLOOKUP($L14,invullijst!$A$10:$M$218,4,FALSE))</f>
        <v>0</v>
      </c>
      <c r="L14" s="107"/>
      <c r="M14" s="188">
        <f>IF(VLOOKUP($L14,invullijst!$A$10:$M$177,2,FALSE)="","",VLOOKUP($L14,invullijst!$A$10:$M$177,2,FALSE))</f>
        <v>0</v>
      </c>
      <c r="N14" s="188"/>
      <c r="O14" s="102" t="str">
        <f>IF(VLOOKUP($L14,invullijst!$A$10:$M$177,6,FALSE)=0,"",VLOOKUP($L14,invullijst!$A$10:$M$177,6,FALSE))</f>
        <v/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IF($G$3="k",IF(VLOOKUP($D15,invullijst!$A$10:$M$177,11,FALSE)=0," ",VLOOKUP($D15,invullijst!$A$10:$M$177,11,FALSE)),"")</f>
        <v/>
      </c>
      <c r="C15" s="101">
        <f>IF(VLOOKUP(D15,invullijst!A$10:F$218,4,FALSE)="","",VLOOKUP(D15,invullijst!A$10:D$218,4,FALSE))</f>
        <v>0</v>
      </c>
      <c r="D15" s="108"/>
      <c r="E15" s="188">
        <f>IF(VLOOKUP($D15,invullijst!$A$10:$M$177,2,FALSE)="","",VLOOKUP($D15,invullijst!$A$10:$M$177,2,FALSE))</f>
        <v>0</v>
      </c>
      <c r="F15" s="188"/>
      <c r="G15" s="102" t="str">
        <f>IF(VLOOKUP($D15,invullijst!$A$10:$M$177,6,FALSE)=0,"",VLOOKUP($D15,invullijst!$A$10:$M$177,6,FALSE))</f>
        <v/>
      </c>
      <c r="H15" s="68"/>
      <c r="I15" s="104">
        <v>4</v>
      </c>
      <c r="J15" s="113" t="str">
        <f>IF($O$3="k",IF(VLOOKUP($L15,invullijst!$A$10:$M$177,11,FALSE)=0," ",VLOOKUP($L15,invullijst!$A$10:$M$177,11,FALSE)),"")</f>
        <v/>
      </c>
      <c r="K15" s="101">
        <f>IF(VLOOKUP($L15,invullijst!$A$10:$M$218,4,FALSE)="","",VLOOKUP($L15,invullijst!$A$10:$M$218,4,FALSE))</f>
        <v>0</v>
      </c>
      <c r="L15" s="108"/>
      <c r="M15" s="188">
        <f>IF(VLOOKUP($L15,invullijst!$A$10:$M$177,2,FALSE)="","",VLOOKUP($L15,invullijst!$A$10:$M$177,2,FALSE))</f>
        <v>0</v>
      </c>
      <c r="N15" s="188"/>
      <c r="O15" s="102" t="str">
        <f>IF(VLOOKUP($L15,invullijst!$A$10:$M$177,6,FALSE)=0,"",VLOOKUP($L15,invullijst!$A$10:$M$177,6,FALSE))</f>
        <v/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169</v>
      </c>
      <c r="H16" s="68"/>
      <c r="I16" s="189" t="s">
        <v>76</v>
      </c>
      <c r="J16" s="190"/>
      <c r="K16" s="190"/>
      <c r="L16" s="190"/>
      <c r="M16" s="190"/>
      <c r="N16" s="191"/>
      <c r="O16" s="105">
        <f>SUM(O12:O15)</f>
        <v>0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IF($G$3="k",IF(VLOOKUP($D18,invullijst!$A$10:$M$177,11,FALSE)=0," ",VLOOKUP($D18,invullijst!$A$10:$M$177,11,FALSE)),"")</f>
        <v/>
      </c>
      <c r="C18" s="101">
        <f>IF(VLOOKUP(D18,invullijst!A$10:F$218,4,FALSE)="","",VLOOKUP(D18,invullijst!A$10:D$218,4,FALSE))</f>
        <v>0</v>
      </c>
      <c r="D18" s="106"/>
      <c r="E18" s="188">
        <f>IF(VLOOKUP($D18,invullijst!$A$10:$M$177,2,FALSE)="","",VLOOKUP($D18,invullijst!$A$10:$M$177,2,FALSE))</f>
        <v>0</v>
      </c>
      <c r="F18" s="188"/>
      <c r="G18" s="102" t="str">
        <f>IF(VLOOKUP($D18,invullijst!$A$10:$M$177,6,FALSE)=0,"",VLOOKUP($D18,invullijst!$A$10:$M$177,6,FALSE))</f>
        <v/>
      </c>
      <c r="H18" s="68"/>
      <c r="I18" s="100">
        <v>1</v>
      </c>
      <c r="J18" s="113" t="str">
        <f>IF($O$3="k",IF(VLOOKUP($L18,invullijst!$A$10:$M$177,11,FALSE)=0," ",VLOOKUP($L18,invullijst!$A$10:$M$177,11,FALSE)),"")</f>
        <v/>
      </c>
      <c r="K18" s="101">
        <f>IF(VLOOKUP($L18,invullijst!$A$10:$M$218,4,FALSE)="","",VLOOKUP($L18,invullijst!$A$10:$M$218,4,FALSE))</f>
        <v>0</v>
      </c>
      <c r="L18" s="106"/>
      <c r="M18" s="188">
        <f>IF(VLOOKUP($L18,invullijst!$A$10:$M$177,2,FALSE)="","",VLOOKUP($L18,invullijst!$A$10:$M$177,2,FALSE))</f>
        <v>0</v>
      </c>
      <c r="N18" s="188"/>
      <c r="O18" s="102" t="str">
        <f>IF(VLOOKUP($L18,invullijst!$A$10:$M$177,6,FALSE)=0,"",VLOOKUP($L18,invullijst!$A$10:$M$177,6,FALSE))</f>
        <v/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IF($G$3="k",IF(VLOOKUP($D19,invullijst!$A$10:$M$177,11,FALSE)=0," ",VLOOKUP($D19,invullijst!$A$10:$M$177,11,FALSE)),"")</f>
        <v/>
      </c>
      <c r="C19" s="101">
        <f>IF(VLOOKUP(D19,invullijst!A$10:F$218,4,FALSE)="","",VLOOKUP(D19,invullijst!A$10:D$218,4,FALSE))</f>
        <v>0</v>
      </c>
      <c r="D19" s="107"/>
      <c r="E19" s="188">
        <f>IF(VLOOKUP($D19,invullijst!$A$10:$M$177,2,FALSE)="","",VLOOKUP($D19,invullijst!$A$10:$M$177,2,FALSE))</f>
        <v>0</v>
      </c>
      <c r="F19" s="188"/>
      <c r="G19" s="102" t="str">
        <f>IF(VLOOKUP($D19,invullijst!$A$10:$M$177,6,FALSE)=0,"",VLOOKUP($D19,invullijst!$A$10:$M$177,6,FALSE))</f>
        <v/>
      </c>
      <c r="H19" s="68"/>
      <c r="I19" s="103">
        <v>2</v>
      </c>
      <c r="J19" s="113" t="str">
        <f>IF($O$3="k",IF(VLOOKUP($L19,invullijst!$A$10:$M$177,11,FALSE)=0," ",VLOOKUP($L19,invullijst!$A$10:$M$177,11,FALSE)),"")</f>
        <v/>
      </c>
      <c r="K19" s="101">
        <f>IF(VLOOKUP($L19,invullijst!$A$10:$M$218,4,FALSE)="","",VLOOKUP($L19,invullijst!$A$10:$M$218,4,FALSE))</f>
        <v>0</v>
      </c>
      <c r="L19" s="107"/>
      <c r="M19" s="188">
        <f>IF(VLOOKUP($L19,invullijst!$A$10:$M$177,2,FALSE)="","",VLOOKUP($L19,invullijst!$A$10:$M$177,2,FALSE))</f>
        <v>0</v>
      </c>
      <c r="N19" s="188"/>
      <c r="O19" s="102" t="str">
        <f>IF(VLOOKUP($L19,invullijst!$A$10:$M$177,6,FALSE)=0,"",VLOOKUP($L19,invullijst!$A$10:$M$177,6,FALSE))</f>
        <v/>
      </c>
    </row>
    <row r="20" spans="1:15" s="69" customFormat="1" ht="21" customHeight="1" thickBot="1" x14ac:dyDescent="0.25">
      <c r="A20" s="103">
        <v>3</v>
      </c>
      <c r="B20" s="113" t="str">
        <f>IF($G$3="k",IF(VLOOKUP($D20,invullijst!$A$10:$M$177,11,FALSE)=0," ",VLOOKUP($D20,invullijst!$A$10:$M$177,11,FALSE)),"")</f>
        <v/>
      </c>
      <c r="C20" s="101">
        <f>IF(VLOOKUP(D20,invullijst!A$10:F$218,4,FALSE)="","",VLOOKUP(D20,invullijst!A$10:D$218,4,FALSE))</f>
        <v>0</v>
      </c>
      <c r="D20" s="107"/>
      <c r="E20" s="188">
        <f>IF(VLOOKUP($D20,invullijst!$A$10:$M$177,2,FALSE)="","",VLOOKUP($D20,invullijst!$A$10:$M$177,2,FALSE))</f>
        <v>0</v>
      </c>
      <c r="F20" s="188"/>
      <c r="G20" s="102" t="str">
        <f>IF(VLOOKUP($D20,invullijst!$A$10:$M$177,6,FALSE)=0,"",VLOOKUP($D20,invullijst!$A$10:$M$177,6,FALSE))</f>
        <v/>
      </c>
      <c r="H20" s="68"/>
      <c r="I20" s="103">
        <v>3</v>
      </c>
      <c r="J20" s="113" t="str">
        <f>IF($O$3="k",IF(VLOOKUP($L20,invullijst!$A$10:$M$177,11,FALSE)=0," ",VLOOKUP($L20,invullijst!$A$10:$M$177,11,FALSE)),"")</f>
        <v/>
      </c>
      <c r="K20" s="101">
        <f>IF(VLOOKUP($L20,invullijst!$A$10:$M$218,4,FALSE)="","",VLOOKUP($L20,invullijst!$A$10:$M$218,4,FALSE))</f>
        <v>0</v>
      </c>
      <c r="L20" s="107"/>
      <c r="M20" s="188">
        <f>IF(VLOOKUP($L20,invullijst!$A$10:$M$177,2,FALSE)="","",VLOOKUP($L20,invullijst!$A$10:$M$177,2,FALSE))</f>
        <v>0</v>
      </c>
      <c r="N20" s="188"/>
      <c r="O20" s="102" t="str">
        <f>IF(VLOOKUP($L20,invullijst!$A$10:$M$177,6,FALSE)=0,"",VLOOKUP($L20,invullijst!$A$10:$M$177,6,FALSE))</f>
        <v/>
      </c>
    </row>
    <row r="21" spans="1:15" s="69" customFormat="1" ht="21" customHeight="1" thickBot="1" x14ac:dyDescent="0.25">
      <c r="A21" s="104">
        <v>4</v>
      </c>
      <c r="B21" s="113" t="str">
        <f>IF($G$3="k",IF(VLOOKUP($D21,invullijst!$A$10:$M$177,11,FALSE)=0," ",VLOOKUP($D21,invullijst!$A$10:$M$177,11,FALSE)),"")</f>
        <v/>
      </c>
      <c r="C21" s="101">
        <f>IF(VLOOKUP(D21,invullijst!A$10:F$218,4,FALSE)="","",VLOOKUP(D21,invullijst!A$10:D$218,4,FALSE))</f>
        <v>0</v>
      </c>
      <c r="D21" s="108"/>
      <c r="E21" s="198">
        <f>IF(VLOOKUP($D21,invullijst!$A$10:$M$177,2,FALSE)="","",VLOOKUP($D21,invullijst!$A$10:$M$177,2,FALSE))</f>
        <v>0</v>
      </c>
      <c r="F21" s="198"/>
      <c r="G21" s="102" t="str">
        <f>IF(VLOOKUP($D21,invullijst!$A$10:$M$177,6,FALSE)=0,"",VLOOKUP($D21,invullijst!$A$10:$M$177,6,FALSE))</f>
        <v/>
      </c>
      <c r="H21" s="68"/>
      <c r="I21" s="104">
        <v>4</v>
      </c>
      <c r="J21" s="113" t="str">
        <f>IF($O$3="k",IF(VLOOKUP($L21,invullijst!$A$10:$M$177,11,FALSE)=0," ",VLOOKUP($L21,invullijst!$A$10:$M$177,11,FALSE)),"")</f>
        <v/>
      </c>
      <c r="K21" s="101">
        <f>IF(VLOOKUP($L21,invullijst!$A$10:$M$218,4,FALSE)="","",VLOOKUP($L21,invullijst!$A$10:$M$218,4,FALSE))</f>
        <v>0</v>
      </c>
      <c r="L21" s="108"/>
      <c r="M21" s="188">
        <f>IF(VLOOKUP($L21,invullijst!$A$10:$M$177,2,FALSE)="","",VLOOKUP($L21,invullijst!$A$10:$M$177,2,FALSE))</f>
        <v>0</v>
      </c>
      <c r="N21" s="188"/>
      <c r="O21" s="102" t="str">
        <f>IF(VLOOKUP($L21,invullijst!$A$10:$M$177,6,FALSE)=0,"",VLOOKUP($L21,invullijst!$A$10:$M$177,6,FALSE))</f>
        <v/>
      </c>
    </row>
    <row r="22" spans="1:15" s="69" customFormat="1" ht="21" customHeight="1" thickBot="1" x14ac:dyDescent="0.25">
      <c r="A22" s="192" t="s">
        <v>119</v>
      </c>
      <c r="B22" s="193"/>
      <c r="C22" s="193"/>
      <c r="D22" s="193"/>
      <c r="E22" s="193"/>
      <c r="F22" s="194"/>
      <c r="G22" s="125"/>
      <c r="H22" s="126"/>
      <c r="I22" s="192" t="s">
        <v>119</v>
      </c>
      <c r="J22" s="193"/>
      <c r="K22" s="193"/>
      <c r="L22" s="193"/>
      <c r="M22" s="193"/>
      <c r="N22" s="194"/>
      <c r="O22" s="12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IF($G$3="k",IF(VLOOKUP($D25,invullijst!$A$10:$M$177,11,FALSE)=0," ",VLOOKUP($D25,invullijst!$A$10:$M$177,11,FALSE)),"")</f>
        <v/>
      </c>
      <c r="C25" s="101" t="str">
        <f>IF(VLOOKUP(D25,invullijst!A$10:F$218,4,FALSE)="","",VLOOKUP(D25,invullijst!A$10:D$218,4,FALSE))</f>
        <v>65+</v>
      </c>
      <c r="D25" s="106">
        <v>401</v>
      </c>
      <c r="E25" s="188" t="str">
        <f>IF(VLOOKUP($D25,invullijst!$A$10:$M$177,2,FALSE)="","",VLOOKUP($D25,invullijst!$A$10:$M$177,2,FALSE))</f>
        <v>Frans van Beurden</v>
      </c>
      <c r="F25" s="188"/>
      <c r="G25" s="102">
        <f>IF(VLOOKUP($D25,invullijst!$A$10:$M$177,6,FALSE)=0,"",VLOOKUP($D25,invullijst!$A$10:$M$177,6,FALSE))</f>
        <v>95</v>
      </c>
      <c r="H25" s="68"/>
      <c r="I25" s="100">
        <v>1</v>
      </c>
      <c r="J25" s="113" t="str">
        <f>IF($O$3="k",IF(VLOOKUP($L25,invullijst!$A$10:$M$177,11,FALSE)=0," ",VLOOKUP($L25,invullijst!$A$10:$M$177,11,FALSE)),"")</f>
        <v/>
      </c>
      <c r="K25" s="101" t="str">
        <f>IF(VLOOKUP($L25,invullijst!$A$10:$M$218,4,FALSE)="","",VLOOKUP($L25,invullijst!$A$10:$M$218,4,FALSE))</f>
        <v>65+</v>
      </c>
      <c r="L25" s="106">
        <v>307</v>
      </c>
      <c r="M25" s="188" t="str">
        <f>IF(VLOOKUP($L25,invullijst!$A$10:$M$177,2,FALSE)="","",VLOOKUP($L25,invullijst!$A$10:$M$177,2,FALSE))</f>
        <v>Bert van Engelen</v>
      </c>
      <c r="N25" s="188"/>
      <c r="O25" s="102">
        <f>IF(VLOOKUP($L25,invullijst!$A$10:$M$177,6,FALSE)=0,"",VLOOKUP($L25,invullijst!$A$10:$M$177,6,FALSE))</f>
        <v>95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IF($G$3="k",IF(VLOOKUP($D26,invullijst!$A$10:$M$177,11,FALSE)=0," ",VLOOKUP($D26,invullijst!$A$10:$M$177,11,FALSE)),"")</f>
        <v/>
      </c>
      <c r="C26" s="101" t="str">
        <f>IF(VLOOKUP(D26,invullijst!A$10:F$218,4,FALSE)="","",VLOOKUP(D26,invullijst!A$10:D$218,4,FALSE))</f>
        <v>65+</v>
      </c>
      <c r="D26" s="107">
        <v>415</v>
      </c>
      <c r="E26" s="188" t="str">
        <f>IF(VLOOKUP($D26,invullijst!$A$10:$M$177,2,FALSE)="","",VLOOKUP($D26,invullijst!$A$10:$M$177,2,FALSE))</f>
        <v>Wim de Gouw</v>
      </c>
      <c r="F26" s="188"/>
      <c r="G26" s="102">
        <f>IF(VLOOKUP($D26,invullijst!$A$10:$M$177,6,FALSE)=0,"",VLOOKUP($D26,invullijst!$A$10:$M$177,6,FALSE))</f>
        <v>95</v>
      </c>
      <c r="H26" s="68"/>
      <c r="I26" s="103">
        <v>2</v>
      </c>
      <c r="J26" s="113" t="str">
        <f>IF($O$3="k",IF(VLOOKUP($L26,invullijst!$A$10:$M$177,11,FALSE)=0," ",VLOOKUP($L26,invullijst!$A$10:$M$177,11,FALSE)),"")</f>
        <v/>
      </c>
      <c r="K26" s="101" t="str">
        <f>IF(VLOOKUP($L26,invullijst!$A$10:$M$218,4,FALSE)="","",VLOOKUP($L26,invullijst!$A$10:$M$218,4,FALSE))</f>
        <v>65+</v>
      </c>
      <c r="L26" s="107">
        <v>301</v>
      </c>
      <c r="M26" s="188" t="str">
        <f>IF(VLOOKUP($L26,invullijst!$A$10:$M$177,2,FALSE)="","",VLOOKUP($L26,invullijst!$A$10:$M$177,2,FALSE))</f>
        <v>Arjen van Assem disp</v>
      </c>
      <c r="N26" s="188"/>
      <c r="O26" s="102">
        <f>IF(VLOOKUP($L26,invullijst!$A$10:$M$177,6,FALSE)=0,"",VLOOKUP($L26,invullijst!$A$10:$M$177,6,FALSE))</f>
        <v>91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IF($G$3="k",IF(VLOOKUP($D27,invullijst!$A$10:$M$177,11,FALSE)=0," ",VLOOKUP($D27,invullijst!$A$10:$M$177,11,FALSE)),"")</f>
        <v/>
      </c>
      <c r="C27" s="101" t="str">
        <f>IF(VLOOKUP(D27,invullijst!A$10:F$218,4,FALSE)="","",VLOOKUP(D27,invullijst!A$10:D$218,4,FALSE))</f>
        <v>65+</v>
      </c>
      <c r="D27" s="108">
        <v>413</v>
      </c>
      <c r="E27" s="188" t="str">
        <f>IF(VLOOKUP($D27,invullijst!$A$10:$M$177,2,FALSE)="","",VLOOKUP($D27,invullijst!$A$10:$M$177,2,FALSE))</f>
        <v>Frans Mommersteeg</v>
      </c>
      <c r="F27" s="188"/>
      <c r="G27" s="102">
        <f>IF(VLOOKUP($D27,invullijst!$A$10:$M$177,6,FALSE)=0,"",VLOOKUP($D27,invullijst!$A$10:$M$177,6,FALSE))</f>
        <v>96</v>
      </c>
      <c r="H27" s="68"/>
      <c r="I27" s="103">
        <v>3</v>
      </c>
      <c r="J27" s="113" t="str">
        <f>IF($O$3="k",IF(VLOOKUP($L27,invullijst!$A$10:$M$177,11,FALSE)=0," ",VLOOKUP($L27,invullijst!$A$10:$M$177,11,FALSE)),"")</f>
        <v/>
      </c>
      <c r="K27" s="101" t="str">
        <f>IF(VLOOKUP($L27,invullijst!$A$10:$M$218,4,FALSE)="","",VLOOKUP($L27,invullijst!$A$10:$M$218,4,FALSE))</f>
        <v>J</v>
      </c>
      <c r="L27" s="108">
        <v>312</v>
      </c>
      <c r="M27" s="188" t="str">
        <f>IF(VLOOKUP($L27,invullijst!$A$10:$M$177,2,FALSE)="","",VLOOKUP($L27,invullijst!$A$10:$M$177,2,FALSE))</f>
        <v>Floor de Jong</v>
      </c>
      <c r="N27" s="188"/>
      <c r="O27" s="102">
        <f>IF(VLOOKUP($L27,invullijst!$A$10:$M$177,6,FALSE)=0,"",VLOOKUP($L27,invullijst!$A$10:$M$177,6,FALSE))</f>
        <v>91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286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277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IF($G$3="k",IF(VLOOKUP($D30,invullijst!$A$10:$M$177,11,FALSE)=0," ",VLOOKUP($D30,invullijst!$A$10:$M$177,11,FALSE)),"")</f>
        <v/>
      </c>
      <c r="C30" s="101" t="str">
        <f>IF(VLOOKUP(D30,invullijst!A$10:F$218,4,FALSE)="","",VLOOKUP(D30,invullijst!A$10:D$218,4,FALSE))</f>
        <v>65+</v>
      </c>
      <c r="D30" s="106">
        <v>412</v>
      </c>
      <c r="E30" s="188" t="str">
        <f>IF(VLOOKUP($D30,invullijst!$A$10:$M$177,2,FALSE)="","",VLOOKUP($D30,invullijst!$A$10:$M$177,2,FALSE))</f>
        <v>Francien v/d Wiel</v>
      </c>
      <c r="F30" s="188"/>
      <c r="G30" s="102">
        <f>IF(VLOOKUP($D30,invullijst!$A$10:$M$177,6,FALSE)=0,"",VLOOKUP($D30,invullijst!$A$10:$M$177,6,FALSE))</f>
        <v>96</v>
      </c>
      <c r="H30" s="68"/>
      <c r="I30" s="100">
        <v>1</v>
      </c>
      <c r="J30" s="113" t="str">
        <f>IF($O$3="k",IF(VLOOKUP($L30,invullijst!$A$10:$M$177,11,FALSE)=0," ",VLOOKUP($L30,invullijst!$A$10:$M$177,11,FALSE)),"")</f>
        <v/>
      </c>
      <c r="K30" s="101" t="str">
        <f>IF(VLOOKUP($L30,invullijst!$A$10:$M$218,4,FALSE)="","",VLOOKUP($L30,invullijst!$A$10:$M$218,4,FALSE))</f>
        <v>65+</v>
      </c>
      <c r="L30" s="106">
        <v>309</v>
      </c>
      <c r="M30" s="188" t="str">
        <f>IF(VLOOKUP($L30,invullijst!$A$10:$M$177,2,FALSE)="","",VLOOKUP($L30,invullijst!$A$10:$M$177,2,FALSE))</f>
        <v>René de Jong</v>
      </c>
      <c r="N30" s="188"/>
      <c r="O30" s="102">
        <f>IF(VLOOKUP($L30,invullijst!$A$10:$M$177,6,FALSE)=0,"",VLOOKUP($L30,invullijst!$A$10:$M$177,6,FALSE))</f>
        <v>88</v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IF($G$3="k",IF(VLOOKUP($D31,invullijst!$A$10:$M$177,11,FALSE)=0," ",VLOOKUP($D31,invullijst!$A$10:$M$177,11,FALSE)),"")</f>
        <v/>
      </c>
      <c r="C31" s="101" t="str">
        <f>IF(VLOOKUP(D31,invullijst!A$10:F$218,4,FALSE)="","",VLOOKUP(D31,invullijst!A$10:D$218,4,FALSE))</f>
        <v>65+</v>
      </c>
      <c r="D31" s="107">
        <v>404</v>
      </c>
      <c r="E31" s="188" t="str">
        <f>IF(VLOOKUP($D31,invullijst!$A$10:$M$177,2,FALSE)="","",VLOOKUP($D31,invullijst!$A$10:$M$177,2,FALSE))</f>
        <v>Gerard van Beurden</v>
      </c>
      <c r="F31" s="188"/>
      <c r="G31" s="102">
        <f>IF(VLOOKUP($D31,invullijst!$A$10:$M$177,6,FALSE)=0,"",VLOOKUP($D31,invullijst!$A$10:$M$177,6,FALSE))</f>
        <v>93</v>
      </c>
      <c r="H31" s="68"/>
      <c r="I31" s="103">
        <v>2</v>
      </c>
      <c r="J31" s="113" t="str">
        <f>IF($O$3="k",IF(VLOOKUP($L31,invullijst!$A$10:$M$177,11,FALSE)=0," ",VLOOKUP($L31,invullijst!$A$10:$M$177,11,FALSE)),"")</f>
        <v/>
      </c>
      <c r="K31" s="101">
        <f>IF(VLOOKUP($L31,invullijst!$A$10:$M$218,4,FALSE)="","",VLOOKUP($L31,invullijst!$A$10:$M$218,4,FALSE))</f>
        <v>0</v>
      </c>
      <c r="L31" s="107"/>
      <c r="M31" s="188">
        <f>IF(VLOOKUP($L31,invullijst!$A$10:$M$177,2,FALSE)="","",VLOOKUP($L31,invullijst!$A$10:$M$177,2,FALSE))</f>
        <v>0</v>
      </c>
      <c r="N31" s="188"/>
      <c r="O31" s="102" t="str">
        <f>IF(VLOOKUP($L31,invullijst!$A$10:$M$177,6,FALSE)=0,"",VLOOKUP($L31,invullijst!$A$10:$M$177,6,FALSE))</f>
        <v/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IF($G$3="k",IF(VLOOKUP($D32,invullijst!$A$10:$M$177,11,FALSE)=0," ",VLOOKUP($D32,invullijst!$A$10:$M$177,11,FALSE)),"")</f>
        <v/>
      </c>
      <c r="C32" s="101" t="str">
        <f>IF(VLOOKUP(D32,invullijst!A$10:F$218,4,FALSE)="","",VLOOKUP(D32,invullijst!A$10:D$218,4,FALSE))</f>
        <v>65+</v>
      </c>
      <c r="D32" s="108">
        <v>403</v>
      </c>
      <c r="E32" s="188" t="str">
        <f>IF(VLOOKUP($D32,invullijst!$A$10:$M$177,2,FALSE)="","",VLOOKUP($D32,invullijst!$A$10:$M$177,2,FALSE))</f>
        <v>Dorien de Kort</v>
      </c>
      <c r="F32" s="188"/>
      <c r="G32" s="102">
        <f>IF(VLOOKUP($D32,invullijst!$A$10:$M$177,6,FALSE)=0,"",VLOOKUP($D32,invullijst!$A$10:$M$177,6,FALSE))</f>
        <v>92</v>
      </c>
      <c r="H32" s="68"/>
      <c r="I32" s="103">
        <v>3</v>
      </c>
      <c r="J32" s="113" t="str">
        <f>IF($O$3="k",IF(VLOOKUP($L32,invullijst!$A$10:$M$177,11,FALSE)=0," ",VLOOKUP($L32,invullijst!$A$10:$M$177,11,FALSE)),"")</f>
        <v/>
      </c>
      <c r="K32" s="101">
        <f>IF(VLOOKUP($L32,invullijst!$A$10:$M$218,4,FALSE)="","",VLOOKUP($L32,invullijst!$A$10:$M$218,4,FALSE))</f>
        <v>0</v>
      </c>
      <c r="L32" s="108"/>
      <c r="M32" s="188">
        <f>IF(VLOOKUP($L32,invullijst!$A$10:$M$177,2,FALSE)="","",VLOOKUP($L32,invullijst!$A$10:$M$177,2,FALSE))</f>
        <v>0</v>
      </c>
      <c r="N32" s="188"/>
      <c r="O32" s="102" t="str">
        <f>IF(VLOOKUP($L32,invullijst!$A$10:$M$177,6,FALSE)=0,"",VLOOKUP($L32,invullijst!$A$10:$M$177,6,FALSE))</f>
        <v/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>
        <f>SUM(G30:G32)</f>
        <v>281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88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IF($G$3="k",IF(VLOOKUP($D35,invullijst!$A$10:$M$177,11,FALSE)=0," ",VLOOKUP($D35,invullijst!$A$10:$M$177,11,FALSE)),"")</f>
        <v/>
      </c>
      <c r="C35" s="101">
        <f>IF(VLOOKUP(D35,invullijst!A$10:F$218,4,FALSE)="","",VLOOKUP(D35,invullijst!A$10:D$218,4,FALSE))</f>
        <v>0</v>
      </c>
      <c r="D35" s="106"/>
      <c r="E35" s="188">
        <f>IF(VLOOKUP($D35,invullijst!$A$10:$M$177,2,FALSE)="","",VLOOKUP($D35,invullijst!$A$10:$M$177,2,FALSE))</f>
        <v>0</v>
      </c>
      <c r="F35" s="188"/>
      <c r="G35" s="102" t="str">
        <f>IF(VLOOKUP($D35,invullijst!$A$10:$M$177,6,FALSE)=0,"",VLOOKUP($D35,invullijst!$A$10:$M$177,6,FALSE))</f>
        <v/>
      </c>
      <c r="H35" s="68"/>
      <c r="I35" s="100">
        <v>1</v>
      </c>
      <c r="J35" s="113" t="str">
        <f>IF($O$3="k",IF(VLOOKUP($L35,invullijst!$A$10:$M$177,11,FALSE)=0," ",VLOOKUP($L35,invullijst!$A$10:$M$177,11,FALSE)),"")</f>
        <v/>
      </c>
      <c r="K35" s="101">
        <f>IF(VLOOKUP($L35,invullijst!$A$10:$M$218,4,FALSE)="","",VLOOKUP($L35,invullijst!$A$10:$M$218,4,FALSE))</f>
        <v>0</v>
      </c>
      <c r="L35" s="106"/>
      <c r="M35" s="196">
        <f>IF(VLOOKUP($L35,invullijst!$A$10:$M$177,2,FALSE)="","",VLOOKUP($L35,invullijst!$A$10:$M$177,2,FALSE))</f>
        <v>0</v>
      </c>
      <c r="N35" s="197"/>
      <c r="O35" s="102" t="str">
        <f>IF(VLOOKUP($L35,invullijst!$A$10:$M$177,6,FALSE)=0,"",VLOOKUP($L35,invullijst!$A$10:$M$177,6,FALSE))</f>
        <v/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IF($G$3="k",IF(VLOOKUP($D36,invullijst!$A$10:$M$177,11,FALSE)=0," ",VLOOKUP($D36,invullijst!$A$10:$M$177,11,FALSE)),"")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IF(VLOOKUP($D36,invullijst!$A$10:$M$177,6,FALSE)=0,"",VLOOKUP($D36,invullijst!$A$10:$M$177,6,FALSE))</f>
        <v/>
      </c>
      <c r="H36" s="68"/>
      <c r="I36" s="103">
        <v>2</v>
      </c>
      <c r="J36" s="113" t="str">
        <f>IF($O$3="k",IF(VLOOKUP($L36,invullijst!$A$10:$M$177,11,FALSE)=0," ",VLOOKUP($L36,invullijst!$A$10:$M$177,11,FALSE)),"")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IF(VLOOKUP($L36,invullijst!$A$10:$M$177,6,FALSE)=0,"",VLOOKUP($L36,invullijst!$A$10:$M$177,6,FALSE))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IF($G$3="k",IF(VLOOKUP($D37,invullijst!$A$10:$M$177,11,FALSE)=0," ",VLOOKUP($D37,invullijst!$A$10:$M$177,11,FALSE)),"")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IF(VLOOKUP($D37,invullijst!$A$10:$M$177,6,FALSE)=0,"",VLOOKUP($D37,invullijst!$A$10:$M$177,6,FALSE))</f>
        <v/>
      </c>
      <c r="H37" s="68"/>
      <c r="I37" s="103">
        <v>3</v>
      </c>
      <c r="J37" s="113" t="str">
        <f>IF($O$3="k",IF(VLOOKUP($L37,invullijst!$A$10:$M$177,11,FALSE)=0," ",VLOOKUP($L37,invullijst!$A$10:$M$177,11,FALSE)),"")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IF(VLOOKUP($L37,invullijst!$A$10:$M$177,6,FALSE)=0,"",VLOOKUP($L37,invullijst!$A$10:$M$177,6,FALSE))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0</v>
      </c>
      <c r="H38" s="68"/>
      <c r="I38" s="189" t="s">
        <v>81</v>
      </c>
      <c r="J38" s="190"/>
      <c r="K38" s="190"/>
      <c r="L38" s="190"/>
      <c r="M38" s="190"/>
      <c r="N38" s="191"/>
      <c r="O38" s="102">
        <f>SUM(O35:O37)</f>
        <v>0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5:F25"/>
    <mergeCell ref="M25:N25"/>
    <mergeCell ref="E26:F26"/>
    <mergeCell ref="M26:N26"/>
    <mergeCell ref="E27:F27"/>
    <mergeCell ref="M27:N27"/>
    <mergeCell ref="E21:F21"/>
    <mergeCell ref="M21:N21"/>
    <mergeCell ref="A22:F22"/>
    <mergeCell ref="I22:N22"/>
    <mergeCell ref="A24:O24"/>
    <mergeCell ref="E18:F18"/>
    <mergeCell ref="M18:N18"/>
    <mergeCell ref="E19:F19"/>
    <mergeCell ref="M19:N19"/>
    <mergeCell ref="E20:F20"/>
    <mergeCell ref="M20:N20"/>
    <mergeCell ref="E14:F14"/>
    <mergeCell ref="M14:N14"/>
    <mergeCell ref="E15:F15"/>
    <mergeCell ref="M15:N15"/>
    <mergeCell ref="A16:F16"/>
    <mergeCell ref="I16:N16"/>
    <mergeCell ref="A10:F10"/>
    <mergeCell ref="I10:N10"/>
    <mergeCell ref="E12:F12"/>
    <mergeCell ref="M12:N12"/>
    <mergeCell ref="E13:F13"/>
    <mergeCell ref="M13:N13"/>
    <mergeCell ref="E7:F7"/>
    <mergeCell ref="M7:N7"/>
    <mergeCell ref="E8:F8"/>
    <mergeCell ref="M8:N8"/>
    <mergeCell ref="E9:F9"/>
    <mergeCell ref="M9:N9"/>
    <mergeCell ref="B3:F3"/>
    <mergeCell ref="J3:N3"/>
    <mergeCell ref="A5:O5"/>
    <mergeCell ref="E6:F6"/>
    <mergeCell ref="M6:N6"/>
    <mergeCell ref="A1:E1"/>
    <mergeCell ref="F1:H1"/>
    <mergeCell ref="I1:O1"/>
    <mergeCell ref="A2:L2"/>
    <mergeCell ref="M2:O2"/>
  </mergeCells>
  <pageMargins left="0.19685039370078741" right="0.11811023622047245" top="0" bottom="0" header="0" footer="0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O38"/>
  <sheetViews>
    <sheetView workbookViewId="0">
      <selection activeCell="S17" sqref="S17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45343</v>
      </c>
      <c r="N2" s="184"/>
      <c r="O2" s="185"/>
    </row>
    <row r="3" spans="1:15" s="67" customFormat="1" ht="38.25" customHeight="1" thickBot="1" x14ac:dyDescent="0.25">
      <c r="A3" s="116">
        <v>4</v>
      </c>
      <c r="B3" s="186" t="str">
        <f>IF(VLOOKUP(A3,invullijst!A1:F5,2,FALSE)="","",VLOOKUP(A3,invullijst!A1:F5,2,FALSE))</f>
        <v>Sint Ambrosius Haarsteeg</v>
      </c>
      <c r="C3" s="186"/>
      <c r="D3" s="186"/>
      <c r="E3" s="186"/>
      <c r="F3" s="186"/>
      <c r="G3" s="118"/>
      <c r="H3" s="68"/>
      <c r="I3" s="116">
        <v>2</v>
      </c>
      <c r="J3" s="186" t="str">
        <f>IF(VLOOKUP(I3,invullijst!A1:C5,2,FALSE)="","",VLOOKUP(I3,invullijst!A1:C5,2,FALSE))</f>
        <v>St. Crispinus &amp; Crispinianus Besoijen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IF($G$3="k",IF(VLOOKUP($D6,invullijst!$A$10:$M$177,11,FALSE)=0," ",VLOOKUP($D6,invullijst!$A$10:$M$177,11,FALSE)),"")</f>
        <v/>
      </c>
      <c r="C6" s="101" t="str">
        <f>IF(VLOOKUP(D6,invullijst!A$10:F$218,4,FALSE)="","",VLOOKUP(D6,invullijst!A$10:D$218,4,FALSE))</f>
        <v>vr</v>
      </c>
      <c r="D6" s="106">
        <v>405</v>
      </c>
      <c r="E6" s="188" t="str">
        <f>IF(VLOOKUP($D6,invullijst!$A$10:$M$177,2,FALSE)="","",VLOOKUP($D6,invullijst!$A$10:$M$177,2,FALSE))</f>
        <v>Jan de Vaan</v>
      </c>
      <c r="F6" s="188"/>
      <c r="G6" s="102">
        <f>IF(VLOOKUP($D6,invullijst!$A$10:$M$177,7,FALSE)=0,"",VLOOKUP($D6,invullijst!$A$10:$M$177,7,FALSE))</f>
        <v>85</v>
      </c>
      <c r="H6" s="68"/>
      <c r="I6" s="100">
        <v>1</v>
      </c>
      <c r="J6" s="113" t="str">
        <f>IF($O$3="k",IF(VLOOKUP($L6,invullijst!$A$10:$M$177,11,FALSE)=0," ",VLOOKUP($L6,invullijst!$A$10:$M$177,11,FALSE)),"")</f>
        <v/>
      </c>
      <c r="K6" s="101" t="str">
        <f>IF(VLOOKUP($L6,invullijst!$A$10:$M$218,4,FALSE)="","",VLOOKUP($L6,invullijst!$A$10:$M$218,4,FALSE))</f>
        <v>vr</v>
      </c>
      <c r="L6" s="106">
        <v>201</v>
      </c>
      <c r="M6" s="188" t="str">
        <f>IF(VLOOKUP($L6,invullijst!$A$10:$M$177,2,FALSE)="","",VLOOKUP($L6,invullijst!$A$10:$M$177,2,FALSE))</f>
        <v>Sander Oome</v>
      </c>
      <c r="N6" s="188"/>
      <c r="O6" s="102">
        <f>IF(VLOOKUP($L6,invullijst!$A$10:$M$177,7,FALSE)=0,"",VLOOKUP($L6,invullijst!$A$10:$M$177,7,FALSE))</f>
        <v>92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IF($G$3="k",IF(VLOOKUP($D7,invullijst!$A$10:$M$177,11,FALSE)=0," ",VLOOKUP($D7,invullijst!$A$10:$M$177,11,FALSE)),"")</f>
        <v/>
      </c>
      <c r="C7" s="101" t="str">
        <f>IF(VLOOKUP(D7,invullijst!A$10:F$218,4,FALSE)="","",VLOOKUP(D7,invullijst!A$10:D$218,4,FALSE))</f>
        <v>vr</v>
      </c>
      <c r="D7" s="107">
        <v>410</v>
      </c>
      <c r="E7" s="188" t="str">
        <f>IF(VLOOKUP($D7,invullijst!$A$10:$M$177,2,FALSE)="","",VLOOKUP($D7,invullijst!$A$10:$M$177,2,FALSE))</f>
        <v>Tonnie Koks</v>
      </c>
      <c r="F7" s="188"/>
      <c r="G7" s="102">
        <f>IF(VLOOKUP($D7,invullijst!$A$10:$M$177,7,FALSE)=0,"",VLOOKUP($D7,invullijst!$A$10:$M$177,7,FALSE))</f>
        <v>84</v>
      </c>
      <c r="H7" s="68"/>
      <c r="I7" s="103">
        <v>2</v>
      </c>
      <c r="J7" s="113" t="str">
        <f>IF($O$3="k",IF(VLOOKUP($L7,invullijst!$A$10:$M$177,11,FALSE)=0," ",VLOOKUP($L7,invullijst!$A$10:$M$177,11,FALSE)),"")</f>
        <v/>
      </c>
      <c r="K7" s="101" t="str">
        <f>IF(VLOOKUP($L7,invullijst!$A$10:$M$218,4,FALSE)="","",VLOOKUP($L7,invullijst!$A$10:$M$218,4,FALSE))</f>
        <v>vr</v>
      </c>
      <c r="L7" s="107">
        <v>206</v>
      </c>
      <c r="M7" s="188" t="str">
        <f>IF(VLOOKUP($L7,invullijst!$A$10:$M$177,2,FALSE)="","",VLOOKUP($L7,invullijst!$A$10:$M$177,2,FALSE))</f>
        <v>Kees van Hulten</v>
      </c>
      <c r="N7" s="188"/>
      <c r="O7" s="102">
        <f>IF(VLOOKUP($L7,invullijst!$A$10:$M$177,7,FALSE)=0,"",VLOOKUP($L7,invullijst!$A$10:$M$177,7,FALSE))</f>
        <v>85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IF($G$3="k",IF(VLOOKUP($D8,invullijst!$A$10:$M$177,11,FALSE)=0," ",VLOOKUP($D8,invullijst!$A$10:$M$177,11,FALSE)),"")</f>
        <v/>
      </c>
      <c r="C8" s="101" t="str">
        <f>IF(VLOOKUP(D8,invullijst!A$10:F$218,4,FALSE)="","",VLOOKUP(D8,invullijst!A$10:D$218,4,FALSE))</f>
        <v>vr</v>
      </c>
      <c r="D8" s="107">
        <v>406</v>
      </c>
      <c r="E8" s="188" t="str">
        <f>IF(VLOOKUP($D8,invullijst!$A$10:$M$177,2,FALSE)="","",VLOOKUP($D8,invullijst!$A$10:$M$177,2,FALSE))</f>
        <v>Jeroen van Oss</v>
      </c>
      <c r="F8" s="188"/>
      <c r="G8" s="102">
        <f>IF(VLOOKUP($D8,invullijst!$A$10:$M$177,7,FALSE)=0,"",VLOOKUP($D8,invullijst!$A$10:$M$177,7,FALSE))</f>
        <v>82</v>
      </c>
      <c r="H8" s="68"/>
      <c r="I8" s="103">
        <v>3</v>
      </c>
      <c r="J8" s="113" t="str">
        <f>IF($O$3="k",IF(VLOOKUP($L8,invullijst!$A$10:$M$177,11,FALSE)=0," ",VLOOKUP($L8,invullijst!$A$10:$M$177,11,FALSE)),"")</f>
        <v/>
      </c>
      <c r="K8" s="101" t="str">
        <f>IF(VLOOKUP($L8,invullijst!$A$10:$M$218,4,FALSE)="","",VLOOKUP($L8,invullijst!$A$10:$M$218,4,FALSE))</f>
        <v>vr</v>
      </c>
      <c r="L8" s="107">
        <v>203</v>
      </c>
      <c r="M8" s="188" t="str">
        <f>IF(VLOOKUP($L8,invullijst!$A$10:$M$177,2,FALSE)="","",VLOOKUP($L8,invullijst!$A$10:$M$177,2,FALSE))</f>
        <v>Frank van den Houdt</v>
      </c>
      <c r="N8" s="188"/>
      <c r="O8" s="102">
        <f>IF(VLOOKUP($L8,invullijst!$A$10:$M$177,7,FALSE)=0,"",VLOOKUP($L8,invullijst!$A$10:$M$177,7,FALSE))</f>
        <v>82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IF($G$3="k",IF(VLOOKUP($D9,invullijst!$A$10:$M$177,11,FALSE)=0," ",VLOOKUP($D9,invullijst!$A$10:$M$177,11,FALSE)),"")</f>
        <v/>
      </c>
      <c r="C9" s="101" t="str">
        <f>IF(VLOOKUP(D9,invullijst!A$10:F$218,4,FALSE)="","",VLOOKUP(D9,invullijst!A$10:D$218,4,FALSE))</f>
        <v>vr</v>
      </c>
      <c r="D9" s="108">
        <v>408</v>
      </c>
      <c r="E9" s="188" t="str">
        <f>IF(VLOOKUP($D9,invullijst!$A$10:$M$177,2,FALSE)="","",VLOOKUP($D9,invullijst!$A$10:$M$177,2,FALSE))</f>
        <v>Rudy van Falier</v>
      </c>
      <c r="F9" s="188"/>
      <c r="G9" s="102">
        <f>IF(VLOOKUP($D9,invullijst!$A$10:$M$177,7,FALSE)=0,"",VLOOKUP($D9,invullijst!$A$10:$M$177,7,FALSE))</f>
        <v>79</v>
      </c>
      <c r="H9" s="68"/>
      <c r="I9" s="104">
        <v>4</v>
      </c>
      <c r="J9" s="113" t="str">
        <f>IF($O$3="k",IF(VLOOKUP($L9,invullijst!$A$10:$M$177,11,FALSE)=0," ",VLOOKUP($L9,invullijst!$A$10:$M$177,11,FALSE)),"")</f>
        <v/>
      </c>
      <c r="K9" s="101" t="str">
        <f>IF(VLOOKUP($L9,invullijst!$A$10:$M$218,4,FALSE)="","",VLOOKUP($L9,invullijst!$A$10:$M$218,4,FALSE))</f>
        <v>vr</v>
      </c>
      <c r="L9" s="108">
        <v>205</v>
      </c>
      <c r="M9" s="188" t="str">
        <f>IF(VLOOKUP($L9,invullijst!$A$10:$M$177,2,FALSE)="","",VLOOKUP($L9,invullijst!$A$10:$M$177,2,FALSE))</f>
        <v>Jos v/d Snepscheut</v>
      </c>
      <c r="N9" s="188"/>
      <c r="O9" s="102">
        <f>IF(VLOOKUP($L9,invullijst!$A$10:$M$177,7,FALSE)=0,"",VLOOKUP($L9,invullijst!$A$10:$M$177,7,FALSE))</f>
        <v>83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330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342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IF($G$3="k",IF(VLOOKUP($D12,invullijst!$A$10:$M$177,11,FALSE)=0," ",VLOOKUP($D12,invullijst!$A$10:$M$177,11,FALSE)),"")</f>
        <v/>
      </c>
      <c r="C12" s="101" t="str">
        <f>IF(VLOOKUP(D12,invullijst!A$10:F$218,4,FALSE)="","",VLOOKUP(D12,invullijst!A$10:D$218,4,FALSE))</f>
        <v>vr</v>
      </c>
      <c r="D12" s="106">
        <v>402</v>
      </c>
      <c r="E12" s="188" t="str">
        <f>IF(VLOOKUP($D12,invullijst!$A$10:$M$177,2,FALSE)="","",VLOOKUP($D12,invullijst!$A$10:$M$177,2,FALSE))</f>
        <v>Daniëlle v/d Lee</v>
      </c>
      <c r="F12" s="188"/>
      <c r="G12" s="102">
        <f>IF(VLOOKUP($D12,invullijst!$A$10:$M$177,7,FALSE)=0,"",VLOOKUP($D12,invullijst!$A$10:$M$177,7,FALSE))</f>
        <v>79</v>
      </c>
      <c r="H12" s="68"/>
      <c r="I12" s="100">
        <v>1</v>
      </c>
      <c r="J12" s="113" t="str">
        <f>IF($O$3="k",IF(VLOOKUP($L12,invullijst!$A$10:$M$177,11,FALSE)=0," ",VLOOKUP($L12,invullijst!$A$10:$M$177,11,FALSE)),"")</f>
        <v/>
      </c>
      <c r="K12" s="101" t="str">
        <f>IF(VLOOKUP($L12,invullijst!$A$10:$M$218,4,FALSE)="","",VLOOKUP($L12,invullijst!$A$10:$M$218,4,FALSE))</f>
        <v>vr</v>
      </c>
      <c r="L12" s="106">
        <v>209</v>
      </c>
      <c r="M12" s="188" t="str">
        <f>IF(VLOOKUP($L12,invullijst!$A$10:$M$177,2,FALSE)="","",VLOOKUP($L12,invullijst!$A$10:$M$177,2,FALSE))</f>
        <v>René van Kuijk</v>
      </c>
      <c r="N12" s="188"/>
      <c r="O12" s="102">
        <f>IF(VLOOKUP($L12,invullijst!$A$10:$M$177,7,FALSE)=0,"",VLOOKUP($L12,invullijst!$A$10:$M$177,7,FALSE))</f>
        <v>80</v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IF($G$3="k",IF(VLOOKUP($D13,invullijst!$A$10:$M$177,11,FALSE)=0," ",VLOOKUP($D13,invullijst!$A$10:$M$177,11,FALSE)),"")</f>
        <v/>
      </c>
      <c r="C13" s="101">
        <f>IF(VLOOKUP(D13,invullijst!A$10:F$218,4,FALSE)="","",VLOOKUP(D13,invullijst!A$10:D$218,4,FALSE))</f>
        <v>0</v>
      </c>
      <c r="D13" s="107"/>
      <c r="E13" s="188">
        <f>IF(VLOOKUP($D13,invullijst!$A$10:$M$177,2,FALSE)="","",VLOOKUP($D13,invullijst!$A$10:$M$177,2,FALSE))</f>
        <v>0</v>
      </c>
      <c r="F13" s="188"/>
      <c r="G13" s="102" t="str">
        <f>IF(VLOOKUP($D13,invullijst!$A$10:$M$177,7,FALSE)=0,"",VLOOKUP($D13,invullijst!$A$10:$M$177,7,FALSE))</f>
        <v/>
      </c>
      <c r="H13" s="68"/>
      <c r="I13" s="103">
        <v>2</v>
      </c>
      <c r="J13" s="113" t="str">
        <f>IF($O$3="k",IF(VLOOKUP($L13,invullijst!$A$10:$M$177,11,FALSE)=0," ",VLOOKUP($L13,invullijst!$A$10:$M$177,11,FALSE)),"")</f>
        <v/>
      </c>
      <c r="K13" s="101" t="str">
        <f>IF(VLOOKUP($L13,invullijst!$A$10:$M$218,4,FALSE)="","",VLOOKUP($L13,invullijst!$A$10:$M$218,4,FALSE))</f>
        <v>vr</v>
      </c>
      <c r="L13" s="107">
        <v>215</v>
      </c>
      <c r="M13" s="188" t="str">
        <f>IF(VLOOKUP($L13,invullijst!$A$10:$M$177,2,FALSE)="","",VLOOKUP($L13,invullijst!$A$10:$M$177,2,FALSE))</f>
        <v>Pieter Laghuwitz</v>
      </c>
      <c r="N13" s="188"/>
      <c r="O13" s="102">
        <f>IF(VLOOKUP($L13,invullijst!$A$10:$M$177,7,FALSE)=0,"",VLOOKUP($L13,invullijst!$A$10:$M$177,7,FALSE))</f>
        <v>74</v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IF($G$3="k",IF(VLOOKUP($D14,invullijst!$A$10:$M$177,11,FALSE)=0," ",VLOOKUP($D14,invullijst!$A$10:$M$177,11,FALSE)),"")</f>
        <v/>
      </c>
      <c r="C14" s="101">
        <f>IF(VLOOKUP(D14,invullijst!A$10:F$218,4,FALSE)="","",VLOOKUP(D14,invullijst!A$10:D$218,4,FALSE))</f>
        <v>0</v>
      </c>
      <c r="D14" s="107"/>
      <c r="E14" s="188">
        <f>IF(VLOOKUP($D14,invullijst!$A$10:$M$177,2,FALSE)="","",VLOOKUP($D14,invullijst!$A$10:$M$177,2,FALSE))</f>
        <v>0</v>
      </c>
      <c r="F14" s="188"/>
      <c r="G14" s="102" t="str">
        <f>IF(VLOOKUP($D14,invullijst!$A$10:$M$177,7,FALSE)=0,"",VLOOKUP($D14,invullijst!$A$10:$M$177,7,FALSE))</f>
        <v/>
      </c>
      <c r="H14" s="68"/>
      <c r="I14" s="103">
        <v>3</v>
      </c>
      <c r="J14" s="113" t="str">
        <f>IF($O$3="k",IF(VLOOKUP($L14,invullijst!$A$10:$M$177,11,FALSE)=0," ",VLOOKUP($L14,invullijst!$A$10:$M$177,11,FALSE)),"")</f>
        <v/>
      </c>
      <c r="K14" s="101" t="str">
        <f>IF(VLOOKUP($L14,invullijst!$A$10:$M$218,4,FALSE)="","",VLOOKUP($L14,invullijst!$A$10:$M$218,4,FALSE))</f>
        <v>vr</v>
      </c>
      <c r="L14" s="107">
        <v>208</v>
      </c>
      <c r="M14" s="188" t="str">
        <f>IF(VLOOKUP($L14,invullijst!$A$10:$M$177,2,FALSE)="","",VLOOKUP($L14,invullijst!$A$10:$M$177,2,FALSE))</f>
        <v>Erin van Hulten</v>
      </c>
      <c r="N14" s="188"/>
      <c r="O14" s="102">
        <f>IF(VLOOKUP($L14,invullijst!$A$10:$M$177,7,FALSE)=0,"",VLOOKUP($L14,invullijst!$A$10:$M$177,7,FALSE))</f>
        <v>80</v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IF($G$3="k",IF(VLOOKUP($D15,invullijst!$A$10:$M$177,11,FALSE)=0," ",VLOOKUP($D15,invullijst!$A$10:$M$177,11,FALSE)),"")</f>
        <v/>
      </c>
      <c r="C15" s="101">
        <f>IF(VLOOKUP(D15,invullijst!A$10:F$218,4,FALSE)="","",VLOOKUP(D15,invullijst!A$10:D$218,4,FALSE))</f>
        <v>0</v>
      </c>
      <c r="D15" s="108"/>
      <c r="E15" s="188">
        <f>IF(VLOOKUP($D15,invullijst!$A$10:$M$177,2,FALSE)="","",VLOOKUP($D15,invullijst!$A$10:$M$177,2,FALSE))</f>
        <v>0</v>
      </c>
      <c r="F15" s="188"/>
      <c r="G15" s="102" t="str">
        <f>IF(VLOOKUP($D15,invullijst!$A$10:$M$177,7,FALSE)=0,"",VLOOKUP($D15,invullijst!$A$10:$M$177,7,FALSE))</f>
        <v/>
      </c>
      <c r="H15" s="68"/>
      <c r="I15" s="104">
        <v>4</v>
      </c>
      <c r="J15" s="113" t="str">
        <f>IF($O$3="k",IF(VLOOKUP($L15,invullijst!$A$10:$M$177,11,FALSE)=0," ",VLOOKUP($L15,invullijst!$A$10:$M$177,11,FALSE)),"")</f>
        <v/>
      </c>
      <c r="K15" s="101" t="str">
        <f>IF(VLOOKUP($L15,invullijst!$A$10:$M$218,4,FALSE)="","",VLOOKUP($L15,invullijst!$A$10:$M$218,4,FALSE))</f>
        <v>vr</v>
      </c>
      <c r="L15" s="108">
        <v>204</v>
      </c>
      <c r="M15" s="188" t="str">
        <f>IF(VLOOKUP($L15,invullijst!$A$10:$M$177,2,FALSE)="","",VLOOKUP($L15,invullijst!$A$10:$M$177,2,FALSE))</f>
        <v>Harry de Louw</v>
      </c>
      <c r="N15" s="188"/>
      <c r="O15" s="102">
        <f>IF(VLOOKUP($L15,invullijst!$A$10:$M$177,7,FALSE)=0,"",VLOOKUP($L15,invullijst!$A$10:$M$177,7,FALSE))</f>
        <v>81</v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79</v>
      </c>
      <c r="H16" s="68"/>
      <c r="I16" s="189" t="s">
        <v>76</v>
      </c>
      <c r="J16" s="190"/>
      <c r="K16" s="190"/>
      <c r="L16" s="190"/>
      <c r="M16" s="190"/>
      <c r="N16" s="191"/>
      <c r="O16" s="105">
        <f>SUM(O12:O15)</f>
        <v>315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IF($G$3="k",IF(VLOOKUP($D18,invullijst!$A$10:$M$177,11,FALSE)=0," ",VLOOKUP($D18,invullijst!$A$10:$M$177,11,FALSE)),"")</f>
        <v/>
      </c>
      <c r="C18" s="101">
        <f>IF(VLOOKUP(D18,invullijst!A$10:F$218,4,FALSE)="","",VLOOKUP(D18,invullijst!A$10:D$218,4,FALSE))</f>
        <v>0</v>
      </c>
      <c r="D18" s="106"/>
      <c r="E18" s="188">
        <f>IF(VLOOKUP($D18,invullijst!$A$10:$M$177,2,FALSE)="","",VLOOKUP($D18,invullijst!$A$10:$M$177,2,FALSE))</f>
        <v>0</v>
      </c>
      <c r="F18" s="188"/>
      <c r="G18" s="102" t="str">
        <f>IF(VLOOKUP($D18,invullijst!$A$10:$M$177,7,FALSE)=0,"",VLOOKUP($D18,invullijst!$A$10:$M$177,7,FALSE))</f>
        <v/>
      </c>
      <c r="H18" s="68"/>
      <c r="I18" s="100">
        <v>1</v>
      </c>
      <c r="J18" s="113" t="str">
        <f>IF($O$3="k",IF(VLOOKUP($L18,invullijst!$A$10:$M$177,11,FALSE)=0," ",VLOOKUP($L18,invullijst!$A$10:$M$177,11,FALSE)),"")</f>
        <v/>
      </c>
      <c r="K18" s="101" t="str">
        <f>IF(VLOOKUP($L18,invullijst!$A$10:$M$218,4,FALSE)="","",VLOOKUP($L18,invullijst!$A$10:$M$218,4,FALSE))</f>
        <v>vr</v>
      </c>
      <c r="L18" s="106">
        <v>216</v>
      </c>
      <c r="M18" s="188" t="str">
        <f>IF(VLOOKUP($L18,invullijst!$A$10:$M$177,2,FALSE)="","",VLOOKUP($L18,invullijst!$A$10:$M$177,2,FALSE))</f>
        <v>Hans Laghuwitz</v>
      </c>
      <c r="N18" s="188"/>
      <c r="O18" s="102">
        <f>IF(VLOOKUP($L18,invullijst!$A$10:$M$177,7,FALSE)=0,"",VLOOKUP($L18,invullijst!$A$10:$M$177,7,FALSE))</f>
        <v>74</v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IF($G$3="k",IF(VLOOKUP($D19,invullijst!$A$10:$M$177,11,FALSE)=0," ",VLOOKUP($D19,invullijst!$A$10:$M$177,11,FALSE)),"")</f>
        <v/>
      </c>
      <c r="C19" s="101">
        <f>IF(VLOOKUP(D19,invullijst!A$10:F$218,4,FALSE)="","",VLOOKUP(D19,invullijst!A$10:D$218,4,FALSE))</f>
        <v>0</v>
      </c>
      <c r="D19" s="107"/>
      <c r="E19" s="188">
        <f>IF(VLOOKUP($D19,invullijst!$A$10:$M$177,2,FALSE)="","",VLOOKUP($D19,invullijst!$A$10:$M$177,2,FALSE))</f>
        <v>0</v>
      </c>
      <c r="F19" s="188"/>
      <c r="G19" s="102" t="str">
        <f>IF(VLOOKUP($D19,invullijst!$A$10:$M$177,7,FALSE)=0,"",VLOOKUP($D19,invullijst!$A$10:$M$177,7,FALSE))</f>
        <v/>
      </c>
      <c r="H19" s="68"/>
      <c r="I19" s="103">
        <v>2</v>
      </c>
      <c r="J19" s="113" t="str">
        <f>IF($O$3="k",IF(VLOOKUP($L19,invullijst!$A$10:$M$177,11,FALSE)=0," ",VLOOKUP($L19,invullijst!$A$10:$M$177,11,FALSE)),"")</f>
        <v/>
      </c>
      <c r="K19" s="101" t="str">
        <f>IF(VLOOKUP($L19,invullijst!$A$10:$M$218,4,FALSE)="","",VLOOKUP($L19,invullijst!$A$10:$M$218,4,FALSE))</f>
        <v>vr</v>
      </c>
      <c r="L19" s="107">
        <v>213</v>
      </c>
      <c r="M19" s="188" t="str">
        <f>IF(VLOOKUP($L19,invullijst!$A$10:$M$177,2,FALSE)="","",VLOOKUP($L19,invullijst!$A$10:$M$177,2,FALSE))</f>
        <v>Roland van Delft</v>
      </c>
      <c r="N19" s="188"/>
      <c r="O19" s="102">
        <f>IF(VLOOKUP($L19,invullijst!$A$10:$M$177,7,FALSE)=0,"",VLOOKUP($L19,invullijst!$A$10:$M$177,7,FALSE))</f>
        <v>59</v>
      </c>
    </row>
    <row r="20" spans="1:15" s="69" customFormat="1" ht="21" customHeight="1" thickBot="1" x14ac:dyDescent="0.25">
      <c r="A20" s="103">
        <v>3</v>
      </c>
      <c r="B20" s="113" t="str">
        <f>IF($G$3="k",IF(VLOOKUP($D20,invullijst!$A$10:$M$177,11,FALSE)=0," ",VLOOKUP($D20,invullijst!$A$10:$M$177,11,FALSE)),"")</f>
        <v/>
      </c>
      <c r="C20" s="101">
        <f>IF(VLOOKUP(D20,invullijst!A$10:F$218,4,FALSE)="","",VLOOKUP(D20,invullijst!A$10:D$218,4,FALSE))</f>
        <v>0</v>
      </c>
      <c r="D20" s="107"/>
      <c r="E20" s="188">
        <f>IF(VLOOKUP($D20,invullijst!$A$10:$M$177,2,FALSE)="","",VLOOKUP($D20,invullijst!$A$10:$M$177,2,FALSE))</f>
        <v>0</v>
      </c>
      <c r="F20" s="188"/>
      <c r="G20" s="102" t="str">
        <f>IF(VLOOKUP($D20,invullijst!$A$10:$M$177,7,FALSE)=0,"",VLOOKUP($D20,invullijst!$A$10:$M$177,7,FALSE))</f>
        <v/>
      </c>
      <c r="H20" s="68"/>
      <c r="I20" s="103">
        <v>3</v>
      </c>
      <c r="J20" s="113" t="str">
        <f>IF($O$3="k",IF(VLOOKUP($L20,invullijst!$A$10:$M$177,11,FALSE)=0," ",VLOOKUP($L20,invullijst!$A$10:$M$177,11,FALSE)),"")</f>
        <v/>
      </c>
      <c r="K20" s="101" t="str">
        <f>IF(VLOOKUP($L20,invullijst!$A$10:$M$218,4,FALSE)="","",VLOOKUP($L20,invullijst!$A$10:$M$218,4,FALSE))</f>
        <v>vr</v>
      </c>
      <c r="L20" s="107">
        <v>210</v>
      </c>
      <c r="M20" s="188" t="str">
        <f>IF(VLOOKUP($L20,invullijst!$A$10:$M$177,2,FALSE)="","",VLOOKUP($L20,invullijst!$A$10:$M$177,2,FALSE))</f>
        <v>Nick de Vaan</v>
      </c>
      <c r="N20" s="188"/>
      <c r="O20" s="102">
        <f>IF(VLOOKUP($L20,invullijst!$A$10:$M$177,7,FALSE)=0,"",VLOOKUP($L20,invullijst!$A$10:$M$177,7,FALSE))</f>
        <v>63</v>
      </c>
    </row>
    <row r="21" spans="1:15" s="69" customFormat="1" ht="21" customHeight="1" thickBot="1" x14ac:dyDescent="0.25">
      <c r="A21" s="104">
        <v>4</v>
      </c>
      <c r="B21" s="113" t="str">
        <f>IF($G$3="k",IF(VLOOKUP($D21,invullijst!$A$10:$M$177,11,FALSE)=0," ",VLOOKUP($D21,invullijst!$A$10:$M$177,11,FALSE)),"")</f>
        <v/>
      </c>
      <c r="C21" s="101">
        <f>IF(VLOOKUP(D21,invullijst!A$10:F$218,4,FALSE)="","",VLOOKUP(D21,invullijst!A$10:D$218,4,FALSE))</f>
        <v>0</v>
      </c>
      <c r="D21" s="108"/>
      <c r="E21" s="188">
        <f>IF(VLOOKUP($D21,invullijst!$A$10:$M$177,2,FALSE)="","",VLOOKUP($D21,invullijst!$A$10:$M$177,2,FALSE))</f>
        <v>0</v>
      </c>
      <c r="F21" s="188"/>
      <c r="G21" s="102" t="str">
        <f>IF(VLOOKUP($D21,invullijst!$A$10:$M$177,7,FALSE)=0,"",VLOOKUP($D21,invullijst!$A$10:$M$177,7,FALSE))</f>
        <v/>
      </c>
      <c r="H21" s="68"/>
      <c r="I21" s="104">
        <v>4</v>
      </c>
      <c r="J21" s="113" t="str">
        <f>IF($O$3="k",IF(VLOOKUP($L21,invullijst!$A$10:$M$177,11,FALSE)=0," ",VLOOKUP($L21,invullijst!$A$10:$M$177,11,FALSE)),"")</f>
        <v/>
      </c>
      <c r="K21" s="101" t="str">
        <f>IF(VLOOKUP($L21,invullijst!$A$10:$M$218,4,FALSE)="","",VLOOKUP($L21,invullijst!$A$10:$M$218,4,FALSE))</f>
        <v>vr</v>
      </c>
      <c r="L21" s="108">
        <v>217</v>
      </c>
      <c r="M21" s="188" t="str">
        <f>IF(VLOOKUP($L21,invullijst!$A$10:$M$177,2,FALSE)="","",VLOOKUP($L21,invullijst!$A$10:$M$177,2,FALSE))</f>
        <v>Jānis Jākobsons</v>
      </c>
      <c r="N21" s="188"/>
      <c r="O21" s="102">
        <f>IF(VLOOKUP($L21,invullijst!$A$10:$M$177,7,FALSE)=0,"",VLOOKUP($L21,invullijst!$A$10:$M$177,7,FALSE))</f>
        <v>72</v>
      </c>
    </row>
    <row r="22" spans="1:15" s="69" customFormat="1" ht="21" customHeight="1" thickBot="1" x14ac:dyDescent="0.25">
      <c r="A22" s="189" t="s">
        <v>121</v>
      </c>
      <c r="B22" s="190"/>
      <c r="C22" s="190"/>
      <c r="D22" s="190"/>
      <c r="E22" s="190"/>
      <c r="F22" s="191"/>
      <c r="G22" s="125"/>
      <c r="H22" s="126"/>
      <c r="I22" s="189" t="s">
        <v>121</v>
      </c>
      <c r="J22" s="190"/>
      <c r="K22" s="190"/>
      <c r="L22" s="190"/>
      <c r="M22" s="190"/>
      <c r="N22" s="191"/>
      <c r="O22" s="12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IF($G$3="k",IF(VLOOKUP($D25,invullijst!$A$10:$M$177,11,FALSE)=0," ",VLOOKUP($D25,invullijst!$A$10:$M$177,11,FALSE)),"")</f>
        <v/>
      </c>
      <c r="C25" s="101" t="str">
        <f>IF(VLOOKUP(D25,invullijst!A$10:F$218,4,FALSE)="","",VLOOKUP(D25,invullijst!A$10:D$218,4,FALSE))</f>
        <v>65+</v>
      </c>
      <c r="D25" s="106">
        <v>404</v>
      </c>
      <c r="E25" s="188" t="str">
        <f>IF(VLOOKUP($D25,invullijst!$A$10:$M$177,2,FALSE)="","",VLOOKUP($D25,invullijst!$A$10:$M$177,2,FALSE))</f>
        <v>Gerard van Beurden</v>
      </c>
      <c r="F25" s="188"/>
      <c r="G25" s="102">
        <f>IF(VLOOKUP($D25,invullijst!$A$10:$M$177,7,FALSE)=0,"",VLOOKUP($D25,invullijst!$A$10:$M$177,7,FALSE))</f>
        <v>97</v>
      </c>
      <c r="H25" s="68"/>
      <c r="I25" s="100">
        <v>1</v>
      </c>
      <c r="J25" s="113" t="str">
        <f>IF($O$3="k",IF(VLOOKUP($L25,invullijst!$A$10:$M$177,11,FALSE)=0," ",VLOOKUP($L25,invullijst!$A$10:$M$177,11,FALSE)),"")</f>
        <v/>
      </c>
      <c r="K25" s="101" t="str">
        <f>IF(VLOOKUP($L25,invullijst!$A$10:$M$218,4,FALSE)="","",VLOOKUP($L25,invullijst!$A$10:$M$218,4,FALSE))</f>
        <v>65+</v>
      </c>
      <c r="L25" s="106">
        <v>211</v>
      </c>
      <c r="M25" s="188" t="str">
        <f>IF(VLOOKUP($L25,invullijst!$A$10:$M$177,2,FALSE)="","",VLOOKUP($L25,invullijst!$A$10:$M$177,2,FALSE))</f>
        <v>Ad van den houdt</v>
      </c>
      <c r="N25" s="188"/>
      <c r="O25" s="102">
        <f>IF(VLOOKUP($L25,invullijst!$A$10:$M$177,7,FALSE)=0,"",VLOOKUP($L25,invullijst!$A$10:$M$177,7,FALSE))</f>
        <v>88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IF($G$3="k",IF(VLOOKUP($D26,invullijst!$A$10:$M$177,11,FALSE)=0," ",VLOOKUP($D26,invullijst!$A$10:$M$177,11,FALSE)),"")</f>
        <v/>
      </c>
      <c r="C26" s="101" t="str">
        <f>IF(VLOOKUP(D26,invullijst!A$10:F$218,4,FALSE)="","",VLOOKUP(D26,invullijst!A$10:D$218,4,FALSE))</f>
        <v>65+</v>
      </c>
      <c r="D26" s="107">
        <v>401</v>
      </c>
      <c r="E26" s="188" t="str">
        <f>IF(VLOOKUP($D26,invullijst!$A$10:$M$177,2,FALSE)="","",VLOOKUP($D26,invullijst!$A$10:$M$177,2,FALSE))</f>
        <v>Frans van Beurden</v>
      </c>
      <c r="F26" s="188"/>
      <c r="G26" s="102">
        <f>IF(VLOOKUP($D26,invullijst!$A$10:$M$177,7,FALSE)=0,"",VLOOKUP($D26,invullijst!$A$10:$M$177,7,FALSE))</f>
        <v>97</v>
      </c>
      <c r="H26" s="68"/>
      <c r="I26" s="103">
        <v>2</v>
      </c>
      <c r="J26" s="113" t="str">
        <f>IF($O$3="k",IF(VLOOKUP($L26,invullijst!$A$10:$M$177,11,FALSE)=0," ",VLOOKUP($L26,invullijst!$A$10:$M$177,11,FALSE)),"")</f>
        <v/>
      </c>
      <c r="K26" s="101" t="str">
        <f>IF(VLOOKUP($L26,invullijst!$A$10:$M$218,4,FALSE)="","",VLOOKUP($L26,invullijst!$A$10:$M$218,4,FALSE))</f>
        <v>65+</v>
      </c>
      <c r="L26" s="107">
        <v>212</v>
      </c>
      <c r="M26" s="188" t="str">
        <f>IF(VLOOKUP($L26,invullijst!$A$10:$M$177,2,FALSE)="","",VLOOKUP($L26,invullijst!$A$10:$M$177,2,FALSE))</f>
        <v>René Duquesnoy</v>
      </c>
      <c r="N26" s="188"/>
      <c r="O26" s="102">
        <f>IF(VLOOKUP($L26,invullijst!$A$10:$M$177,7,FALSE)=0,"",VLOOKUP($L26,invullijst!$A$10:$M$177,7,FALSE))</f>
        <v>87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IF($G$3="k",IF(VLOOKUP($D27,invullijst!$A$10:$M$177,11,FALSE)=0," ",VLOOKUP($D27,invullijst!$A$10:$M$177,11,FALSE)),"")</f>
        <v/>
      </c>
      <c r="C27" s="101" t="str">
        <f>IF(VLOOKUP(D27,invullijst!A$10:F$218,4,FALSE)="","",VLOOKUP(D27,invullijst!A$10:D$218,4,FALSE))</f>
        <v>65+</v>
      </c>
      <c r="D27" s="108">
        <v>415</v>
      </c>
      <c r="E27" s="188" t="str">
        <f>IF(VLOOKUP($D27,invullijst!$A$10:$M$177,2,FALSE)="","",VLOOKUP($D27,invullijst!$A$10:$M$177,2,FALSE))</f>
        <v>Wim de Gouw</v>
      </c>
      <c r="F27" s="188"/>
      <c r="G27" s="102">
        <f>IF(VLOOKUP($D27,invullijst!$A$10:$M$177,7,FALSE)=0,"",VLOOKUP($D27,invullijst!$A$10:$M$177,7,FALSE))</f>
        <v>95</v>
      </c>
      <c r="H27" s="68"/>
      <c r="I27" s="103">
        <v>3</v>
      </c>
      <c r="J27" s="113" t="str">
        <f>IF($O$3="k",IF(VLOOKUP($L27,invullijst!$A$10:$M$177,11,FALSE)=0," ",VLOOKUP($L27,invullijst!$A$10:$M$177,11,FALSE)),"")</f>
        <v/>
      </c>
      <c r="K27" s="101" t="str">
        <f>IF(VLOOKUP($L27,invullijst!$A$10:$M$218,4,FALSE)="","",VLOOKUP($L27,invullijst!$A$10:$M$218,4,FALSE))</f>
        <v>65+</v>
      </c>
      <c r="L27" s="108">
        <v>214</v>
      </c>
      <c r="M27" s="188" t="str">
        <f>IF(VLOOKUP($L27,invullijst!$A$10:$M$177,2,FALSE)="","",VLOOKUP($L27,invullijst!$A$10:$M$177,2,FALSE))</f>
        <v>André de Vaan</v>
      </c>
      <c r="N27" s="188"/>
      <c r="O27" s="102">
        <f>IF(VLOOKUP($L27,invullijst!$A$10:$M$177,7,FALSE)=0,"",VLOOKUP($L27,invullijst!$A$10:$M$177,7,FALSE))</f>
        <v>89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289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264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IF($G$3="k",IF(VLOOKUP($D30,invullijst!$A$10:$M$177,11,FALSE)=0," ",VLOOKUP($D30,invullijst!$A$10:$M$177,11,FALSE)),"")</f>
        <v/>
      </c>
      <c r="C30" s="101" t="str">
        <f>IF(VLOOKUP(D30,invullijst!A$10:F$218,4,FALSE)="","",VLOOKUP(D30,invullijst!A$10:D$218,4,FALSE))</f>
        <v>65+</v>
      </c>
      <c r="D30" s="106">
        <v>413</v>
      </c>
      <c r="E30" s="188" t="str">
        <f>IF(VLOOKUP($D30,invullijst!$A$10:$M$177,2,FALSE)="","",VLOOKUP($D30,invullijst!$A$10:$M$177,2,FALSE))</f>
        <v>Frans Mommersteeg</v>
      </c>
      <c r="F30" s="188"/>
      <c r="G30" s="102">
        <f>IF(VLOOKUP($D30,invullijst!$A$10:$M$177,7,FALSE)=0,"",VLOOKUP($D30,invullijst!$A$10:$M$177,7,FALSE))</f>
        <v>98</v>
      </c>
      <c r="H30" s="68"/>
      <c r="I30" s="100">
        <v>1</v>
      </c>
      <c r="J30" s="113" t="str">
        <f>IF($O$3="k",IF(VLOOKUP($L30,invullijst!$A$10:$M$177,11,FALSE)=0," ",VLOOKUP($L30,invullijst!$A$10:$M$177,11,FALSE)),"")</f>
        <v/>
      </c>
      <c r="K30" s="101">
        <f>IF(VLOOKUP($L30,invullijst!$A$10:$M$218,4,FALSE)="","",VLOOKUP($L30,invullijst!$A$10:$M$218,4,FALSE))</f>
        <v>0</v>
      </c>
      <c r="L30" s="106"/>
      <c r="M30" s="188">
        <f>IF(VLOOKUP($L30,invullijst!$A$10:$M$177,2,FALSE)="","",VLOOKUP($L30,invullijst!$A$10:$M$177,2,FALSE))</f>
        <v>0</v>
      </c>
      <c r="N30" s="188"/>
      <c r="O30" s="102" t="str">
        <f>IF(VLOOKUP($L30,invullijst!$A$10:$M$177,7,FALSE)=0,"",VLOOKUP($L30,invullijst!$A$10:$M$177,7,FALSE))</f>
        <v/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IF($G$3="k",IF(VLOOKUP($D31,invullijst!$A$10:$M$177,11,FALSE)=0," ",VLOOKUP($D31,invullijst!$A$10:$M$177,11,FALSE)),"")</f>
        <v/>
      </c>
      <c r="C31" s="101" t="str">
        <f>IF(VLOOKUP(D31,invullijst!A$10:F$218,4,FALSE)="","",VLOOKUP(D31,invullijst!A$10:D$218,4,FALSE))</f>
        <v>65+</v>
      </c>
      <c r="D31" s="107">
        <v>412</v>
      </c>
      <c r="E31" s="188" t="str">
        <f>IF(VLOOKUP($D31,invullijst!$A$10:$M$177,2,FALSE)="","",VLOOKUP($D31,invullijst!$A$10:$M$177,2,FALSE))</f>
        <v>Francien v/d Wiel</v>
      </c>
      <c r="F31" s="188"/>
      <c r="G31" s="102">
        <f>IF(VLOOKUP($D31,invullijst!$A$10:$M$177,7,FALSE)=0,"",VLOOKUP($D31,invullijst!$A$10:$M$177,7,FALSE))</f>
        <v>87</v>
      </c>
      <c r="H31" s="68"/>
      <c r="I31" s="103">
        <v>2</v>
      </c>
      <c r="J31" s="113" t="str">
        <f>IF($O$3="k",IF(VLOOKUP($L31,invullijst!$A$10:$M$177,11,FALSE)=0," ",VLOOKUP($L31,invullijst!$A$10:$M$177,11,FALSE)),"")</f>
        <v/>
      </c>
      <c r="K31" s="101">
        <f>IF(VLOOKUP($L31,invullijst!$A$10:$M$218,4,FALSE)="","",VLOOKUP($L31,invullijst!$A$10:$M$218,4,FALSE))</f>
        <v>0</v>
      </c>
      <c r="L31" s="107"/>
      <c r="M31" s="188">
        <f>IF(VLOOKUP($L31,invullijst!$A$10:$M$177,2,FALSE)="","",VLOOKUP($L31,invullijst!$A$10:$M$177,2,FALSE))</f>
        <v>0</v>
      </c>
      <c r="N31" s="188"/>
      <c r="O31" s="102" t="str">
        <f>IF(VLOOKUP($L31,invullijst!$A$10:$M$177,7,FALSE)=0,"",VLOOKUP($L31,invullijst!$A$10:$M$177,7,FALSE))</f>
        <v/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IF($G$3="k",IF(VLOOKUP($D32,invullijst!$A$10:$M$177,11,FALSE)=0," ",VLOOKUP($D32,invullijst!$A$10:$M$177,11,FALSE)),"")</f>
        <v/>
      </c>
      <c r="C32" s="101">
        <f>IF(VLOOKUP(D32,invullijst!A$10:F$218,4,FALSE)="","",VLOOKUP(D32,invullijst!A$10:D$218,4,FALSE))</f>
        <v>0</v>
      </c>
      <c r="D32" s="108"/>
      <c r="E32" s="188">
        <f>IF(VLOOKUP($D32,invullijst!$A$10:$M$177,2,FALSE)="","",VLOOKUP($D32,invullijst!$A$10:$M$177,2,FALSE))</f>
        <v>0</v>
      </c>
      <c r="F32" s="188"/>
      <c r="G32" s="102" t="str">
        <f>IF(VLOOKUP($D32,invullijst!$A$10:$M$177,7,FALSE)=0,"",VLOOKUP($D32,invullijst!$A$10:$M$177,7,FALSE))</f>
        <v/>
      </c>
      <c r="H32" s="68"/>
      <c r="I32" s="103">
        <v>3</v>
      </c>
      <c r="J32" s="113" t="str">
        <f>IF($O$3="k",IF(VLOOKUP($L32,invullijst!$A$10:$M$177,11,FALSE)=0," ",VLOOKUP($L32,invullijst!$A$10:$M$177,11,FALSE)),"")</f>
        <v/>
      </c>
      <c r="K32" s="101">
        <f>IF(VLOOKUP($L32,invullijst!$A$10:$M$218,4,FALSE)="","",VLOOKUP($L32,invullijst!$A$10:$M$218,4,FALSE))</f>
        <v>0</v>
      </c>
      <c r="L32" s="108"/>
      <c r="M32" s="188">
        <f>IF(VLOOKUP($L32,invullijst!$A$10:$M$177,2,FALSE)="","",VLOOKUP($L32,invullijst!$A$10:$M$177,2,FALSE))</f>
        <v>0</v>
      </c>
      <c r="N32" s="188"/>
      <c r="O32" s="102" t="str">
        <f>IF(VLOOKUP($L32,invullijst!$A$10:$M$177,7,FALSE)=0,"",VLOOKUP($L32,invullijst!$A$10:$M$177,7,FALSE))</f>
        <v/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>
        <f>SUM(G30:G32)</f>
        <v>185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0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IF($G$3="k",IF(VLOOKUP($D35,invullijst!$A$10:$M$177,11,FALSE)=0," ",VLOOKUP($D35,invullijst!$A$10:$M$177,11,FALSE)),"")</f>
        <v/>
      </c>
      <c r="C35" s="101">
        <f>IF(VLOOKUP(D35,invullijst!A$10:F$218,4,FALSE)="","",VLOOKUP(D35,invullijst!A$10:D$218,4,FALSE))</f>
        <v>0</v>
      </c>
      <c r="D35" s="106"/>
      <c r="E35" s="188">
        <f>IF(VLOOKUP($D35,invullijst!$A$10:$M$177,2,FALSE)="","",VLOOKUP($D35,invullijst!$A$10:$M$177,2,FALSE))</f>
        <v>0</v>
      </c>
      <c r="F35" s="188"/>
      <c r="G35" s="102" t="str">
        <f>IF(VLOOKUP($D35,invullijst!$A$10:$M$177,7,FALSE)=0,"",VLOOKUP($D35,invullijst!$A$10:$M$177,7,FALSE))</f>
        <v/>
      </c>
      <c r="H35" s="68"/>
      <c r="I35" s="100">
        <v>1</v>
      </c>
      <c r="J35" s="113" t="str">
        <f>IF($O$3="k",IF(VLOOKUP($L35,invullijst!$A$10:$M$177,11,FALSE)=0," ",VLOOKUP($L35,invullijst!$A$10:$M$177,11,FALSE)),"")</f>
        <v/>
      </c>
      <c r="K35" s="101">
        <f>IF(VLOOKUP($L35,invullijst!$A$10:$M$218,4,FALSE)="","",VLOOKUP($L35,invullijst!$A$10:$M$218,4,FALSE))</f>
        <v>0</v>
      </c>
      <c r="L35" s="106"/>
      <c r="M35" s="196">
        <f>IF(VLOOKUP($L35,invullijst!$A$10:$M$177,2,FALSE)="","",VLOOKUP($L35,invullijst!$A$10:$M$177,2,FALSE))</f>
        <v>0</v>
      </c>
      <c r="N35" s="197"/>
      <c r="O35" s="102" t="str">
        <f>IF(VLOOKUP($L35,invullijst!$A$10:$M$177,7,FALSE)=0,"",VLOOKUP($L35,invullijst!$A$10:$M$177,7,FALSE))</f>
        <v/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IF($G$3="k",IF(VLOOKUP($D36,invullijst!$A$10:$M$177,11,FALSE)=0," ",VLOOKUP($D36,invullijst!$A$10:$M$177,11,FALSE)),"")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IF(VLOOKUP($D36,invullijst!$A$10:$M$177,7,FALSE)=0,"",VLOOKUP($D36,invullijst!$A$10:$M$177,7,FALSE))</f>
        <v/>
      </c>
      <c r="H36" s="68"/>
      <c r="I36" s="103">
        <v>2</v>
      </c>
      <c r="J36" s="113" t="str">
        <f>IF($O$3="k",IF(VLOOKUP($L36,invullijst!$A$10:$M$177,11,FALSE)=0," ",VLOOKUP($L36,invullijst!$A$10:$M$177,11,FALSE)),"")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IF(VLOOKUP($L36,invullijst!$A$10:$M$177,7,FALSE)=0,"",VLOOKUP($L36,invullijst!$A$10:$M$177,7,FALSE))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IF($G$3="k",IF(VLOOKUP($D37,invullijst!$A$10:$M$177,11,FALSE)=0," ",VLOOKUP($D37,invullijst!$A$10:$M$177,11,FALSE)),"")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IF(VLOOKUP($D37,invullijst!$A$10:$M$177,7,FALSE)=0,"",VLOOKUP($D37,invullijst!$A$10:$M$177,7,FALSE))</f>
        <v/>
      </c>
      <c r="H37" s="68"/>
      <c r="I37" s="103">
        <v>3</v>
      </c>
      <c r="J37" s="113" t="str">
        <f>IF($O$3="k",IF(VLOOKUP($L37,invullijst!$A$10:$M$177,11,FALSE)=0," ",VLOOKUP($L37,invullijst!$A$10:$M$177,11,FALSE)),"")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IF(VLOOKUP($L37,invullijst!$A$10:$M$177,7,FALSE)=0,"",VLOOKUP($L37,invullijst!$A$10:$M$177,7,FALSE))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0</v>
      </c>
      <c r="H38" s="68"/>
      <c r="I38" s="189" t="s">
        <v>81</v>
      </c>
      <c r="J38" s="190"/>
      <c r="K38" s="190"/>
      <c r="L38" s="190"/>
      <c r="M38" s="190"/>
      <c r="N38" s="191"/>
      <c r="O38" s="102">
        <f>SUM(O35:O37)</f>
        <v>0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5:F25"/>
    <mergeCell ref="M25:N25"/>
    <mergeCell ref="E26:F26"/>
    <mergeCell ref="M26:N26"/>
    <mergeCell ref="E27:F27"/>
    <mergeCell ref="M27:N27"/>
    <mergeCell ref="E21:F21"/>
    <mergeCell ref="M21:N21"/>
    <mergeCell ref="A22:F22"/>
    <mergeCell ref="I22:N22"/>
    <mergeCell ref="A24:O24"/>
    <mergeCell ref="E18:F18"/>
    <mergeCell ref="M18:N18"/>
    <mergeCell ref="E19:F19"/>
    <mergeCell ref="M19:N19"/>
    <mergeCell ref="E20:F20"/>
    <mergeCell ref="M20:N20"/>
    <mergeCell ref="E14:F14"/>
    <mergeCell ref="M14:N14"/>
    <mergeCell ref="E15:F15"/>
    <mergeCell ref="M15:N15"/>
    <mergeCell ref="A16:F16"/>
    <mergeCell ref="I16:N16"/>
    <mergeCell ref="A10:F10"/>
    <mergeCell ref="I10:N10"/>
    <mergeCell ref="E12:F12"/>
    <mergeCell ref="M12:N12"/>
    <mergeCell ref="E13:F13"/>
    <mergeCell ref="M13:N13"/>
    <mergeCell ref="E7:F7"/>
    <mergeCell ref="M7:N7"/>
    <mergeCell ref="E8:F8"/>
    <mergeCell ref="M8:N8"/>
    <mergeCell ref="E9:F9"/>
    <mergeCell ref="M9:N9"/>
    <mergeCell ref="B3:F3"/>
    <mergeCell ref="J3:N3"/>
    <mergeCell ref="A5:O5"/>
    <mergeCell ref="E6:F6"/>
    <mergeCell ref="M6:N6"/>
    <mergeCell ref="A1:E1"/>
    <mergeCell ref="F1:H1"/>
    <mergeCell ref="I1:O1"/>
    <mergeCell ref="A2:L2"/>
    <mergeCell ref="M2:O2"/>
  </mergeCells>
  <pageMargins left="0.19685039370078741" right="0.11811023622047245" top="0" bottom="0" header="0" footer="0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O38"/>
  <sheetViews>
    <sheetView topLeftCell="A7" workbookViewId="0">
      <selection activeCell="E21" sqref="E21:F21"/>
    </sheetView>
  </sheetViews>
  <sheetFormatPr defaultColWidth="9.140625" defaultRowHeight="15" x14ac:dyDescent="0.2"/>
  <cols>
    <col min="1" max="1" width="2.7109375" style="66" customWidth="1"/>
    <col min="2" max="3" width="4.7109375" style="78" customWidth="1"/>
    <col min="4" max="4" width="6.28515625" style="66" customWidth="1"/>
    <col min="5" max="5" width="8.5703125" style="66" customWidth="1"/>
    <col min="6" max="6" width="15.7109375" style="66" customWidth="1"/>
    <col min="7" max="7" width="6.140625" style="66" customWidth="1"/>
    <col min="8" max="8" width="3.5703125" style="68" customWidth="1"/>
    <col min="9" max="9" width="2.7109375" style="66" customWidth="1"/>
    <col min="10" max="11" width="4.7109375" style="78" customWidth="1"/>
    <col min="12" max="12" width="6.28515625" style="66" customWidth="1"/>
    <col min="13" max="13" width="8.5703125" style="66" customWidth="1"/>
    <col min="14" max="14" width="15.7109375" style="66" customWidth="1"/>
    <col min="15" max="15" width="6.140625" style="66" customWidth="1"/>
    <col min="16" max="16384" width="9.140625" style="66"/>
  </cols>
  <sheetData>
    <row r="1" spans="1:15" ht="39.75" customHeight="1" x14ac:dyDescent="0.2">
      <c r="A1" s="178" t="str">
        <f>invullijst!F1</f>
        <v>Organisatie</v>
      </c>
      <c r="B1" s="178"/>
      <c r="C1" s="178"/>
      <c r="D1" s="178"/>
      <c r="E1" s="178"/>
      <c r="F1" s="179" t="str">
        <f>invullijst!H2</f>
        <v>2023 - 2024</v>
      </c>
      <c r="G1" s="179"/>
      <c r="H1" s="179"/>
      <c r="I1" s="180" t="str">
        <f>invullijst!F3</f>
        <v>St. Crispinus &amp; Crispinianus Besoijen</v>
      </c>
      <c r="J1" s="180"/>
      <c r="K1" s="180"/>
      <c r="L1" s="180"/>
      <c r="M1" s="180"/>
      <c r="N1" s="180"/>
      <c r="O1" s="180"/>
    </row>
    <row r="2" spans="1:15" s="67" customFormat="1" ht="23.25" customHeight="1" thickBot="1" x14ac:dyDescent="0.25">
      <c r="A2" s="181" t="s">
        <v>73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>
        <v>45343</v>
      </c>
      <c r="N2" s="184"/>
      <c r="O2" s="185"/>
    </row>
    <row r="3" spans="1:15" s="67" customFormat="1" ht="38.25" customHeight="1" thickBot="1" x14ac:dyDescent="0.25">
      <c r="A3" s="116">
        <v>5</v>
      </c>
      <c r="B3" s="186" t="str">
        <f>IF(VLOOKUP(A3,invullijst!A1:F5,2,FALSE)="","",VLOOKUP(A3,invullijst!A1:F5,2,FALSE))</f>
        <v>Sint Jan Baptist Kaatsheuvel</v>
      </c>
      <c r="C3" s="186"/>
      <c r="D3" s="186"/>
      <c r="E3" s="186"/>
      <c r="F3" s="186"/>
      <c r="G3" s="118"/>
      <c r="H3" s="68"/>
      <c r="I3" s="116">
        <v>1</v>
      </c>
      <c r="J3" s="186" t="str">
        <f>IF(VLOOKUP(I3,invullijst!A1:C5,2,FALSE)="","",VLOOKUP(I3,invullijst!A1:C5,2,FALSE))</f>
        <v>Sint Ambrosius Baardwijk</v>
      </c>
      <c r="K3" s="186"/>
      <c r="L3" s="186"/>
      <c r="M3" s="186"/>
      <c r="N3" s="186"/>
      <c r="O3" s="118"/>
    </row>
    <row r="4" spans="1:15" s="69" customFormat="1" ht="6" customHeight="1" x14ac:dyDescent="0.2">
      <c r="B4" s="78"/>
      <c r="C4" s="78"/>
      <c r="H4" s="68"/>
      <c r="J4" s="78"/>
      <c r="K4" s="78"/>
    </row>
    <row r="5" spans="1:15" s="69" customFormat="1" ht="33" customHeight="1" thickBot="1" x14ac:dyDescent="0.25">
      <c r="A5" s="187" t="s">
        <v>74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5" s="69" customFormat="1" ht="21" customHeight="1" thickBot="1" x14ac:dyDescent="0.25">
      <c r="A6" s="100">
        <v>1</v>
      </c>
      <c r="B6" s="113" t="str">
        <f>IF($G$3="k",IF(VLOOKUP($D6,invullijst!$A$10:$M$177,11,FALSE)=0," ",VLOOKUP($D6,invullijst!$A$10:$M$177,11,FALSE)),"")</f>
        <v/>
      </c>
      <c r="C6" s="101" t="str">
        <f>IF(VLOOKUP(D6,invullijst!A$10:F$218,4,FALSE)="","",VLOOKUP(D6,invullijst!A$10:D$218,4,FALSE))</f>
        <v>vr</v>
      </c>
      <c r="D6" s="106">
        <v>506</v>
      </c>
      <c r="E6" s="188" t="str">
        <f>IF(VLOOKUP($D6,invullijst!$A$10:$M$177,2,FALSE)="","",VLOOKUP($D6,invullijst!$A$10:$M$177,2,FALSE))</f>
        <v>Maikel Monden</v>
      </c>
      <c r="F6" s="188"/>
      <c r="G6" s="102">
        <f>IF(VLOOKUP($D6,invullijst!$A$10:$M$177,7,FALSE)=0,"",VLOOKUP($D6,invullijst!$A$10:$M$177,7,FALSE))</f>
        <v>85</v>
      </c>
      <c r="H6" s="68"/>
      <c r="I6" s="100">
        <v>1</v>
      </c>
      <c r="J6" s="113" t="str">
        <f>IF($O$3="k",IF(VLOOKUP($L6,invullijst!$A$10:$M$177,11,FALSE)=0," ",VLOOKUP($L6,invullijst!$A$10:$M$177,11,FALSE)),"")</f>
        <v/>
      </c>
      <c r="K6" s="101" t="str">
        <f>IF(VLOOKUP($L6,invullijst!$A$10:$M$218,4,FALSE)="","",VLOOKUP($L6,invullijst!$A$10:$M$218,4,FALSE))</f>
        <v>vr</v>
      </c>
      <c r="L6" s="106">
        <v>102</v>
      </c>
      <c r="M6" s="188" t="str">
        <f>IF(VLOOKUP($L6,invullijst!$A$10:$M$177,2,FALSE)="","",VLOOKUP($L6,invullijst!$A$10:$M$177,2,FALSE))</f>
        <v>John de Jong</v>
      </c>
      <c r="N6" s="188"/>
      <c r="O6" s="102">
        <f>IF(VLOOKUP($L6,invullijst!$A$10:$M$177,7,FALSE)=0,"",VLOOKUP($L6,invullijst!$A$10:$M$177,7,FALSE))</f>
        <v>74</v>
      </c>
    </row>
    <row r="7" spans="1:15" s="69" customFormat="1" ht="21" customHeight="1" thickBot="1" x14ac:dyDescent="0.25">
      <c r="A7" s="103">
        <v>2</v>
      </c>
      <c r="B7" s="113" t="str">
        <f>IF($G$3="k",IF(VLOOKUP($D7,invullijst!$A$10:$M$177,11,FALSE)=0," ",VLOOKUP($D7,invullijst!$A$10:$M$177,11,FALSE)),"")</f>
        <v/>
      </c>
      <c r="C7" s="101" t="str">
        <f>IF(VLOOKUP(D7,invullijst!A$10:F$218,4,FALSE)="","",VLOOKUP(D7,invullijst!A$10:D$218,4,FALSE))</f>
        <v>vr</v>
      </c>
      <c r="D7" s="107">
        <v>504</v>
      </c>
      <c r="E7" s="188" t="str">
        <f>IF(VLOOKUP($D7,invullijst!$A$10:$M$177,2,FALSE)="","",VLOOKUP($D7,invullijst!$A$10:$M$177,2,FALSE))</f>
        <v>Koen v/d Ven</v>
      </c>
      <c r="F7" s="188"/>
      <c r="G7" s="102">
        <f>IF(VLOOKUP($D7,invullijst!$A$10:$M$177,7,FALSE)=0,"",VLOOKUP($D7,invullijst!$A$10:$M$177,7,FALSE))</f>
        <v>90</v>
      </c>
      <c r="H7" s="68"/>
      <c r="I7" s="103">
        <v>2</v>
      </c>
      <c r="J7" s="113" t="str">
        <f>IF($O$3="k",IF(VLOOKUP($L7,invullijst!$A$10:$M$177,11,FALSE)=0," ",VLOOKUP($L7,invullijst!$A$10:$M$177,11,FALSE)),"")</f>
        <v/>
      </c>
      <c r="K7" s="101" t="str">
        <f>IF(VLOOKUP($L7,invullijst!$A$10:$M$218,4,FALSE)="","",VLOOKUP($L7,invullijst!$A$10:$M$218,4,FALSE))</f>
        <v>vr</v>
      </c>
      <c r="L7" s="107">
        <v>105</v>
      </c>
      <c r="M7" s="188" t="str">
        <f>IF(VLOOKUP($L7,invullijst!$A$10:$M$177,2,FALSE)="","",VLOOKUP($L7,invullijst!$A$10:$M$177,2,FALSE))</f>
        <v>René Klijn</v>
      </c>
      <c r="N7" s="188"/>
      <c r="O7" s="102">
        <f>IF(VLOOKUP($L7,invullijst!$A$10:$M$177,7,FALSE)=0,"",VLOOKUP($L7,invullijst!$A$10:$M$177,7,FALSE))</f>
        <v>83</v>
      </c>
    </row>
    <row r="8" spans="1:15" s="69" customFormat="1" ht="21" customHeight="1" thickBot="1" x14ac:dyDescent="0.25">
      <c r="A8" s="103">
        <v>3</v>
      </c>
      <c r="B8" s="113" t="str">
        <f>IF($G$3="k",IF(VLOOKUP($D8,invullijst!$A$10:$M$177,11,FALSE)=0," ",VLOOKUP($D8,invullijst!$A$10:$M$177,11,FALSE)),"")</f>
        <v/>
      </c>
      <c r="C8" s="101" t="str">
        <f>IF(VLOOKUP(D8,invullijst!A$10:F$218,4,FALSE)="","",VLOOKUP(D8,invullijst!A$10:D$218,4,FALSE))</f>
        <v>vr</v>
      </c>
      <c r="D8" s="107">
        <v>501</v>
      </c>
      <c r="E8" s="188" t="str">
        <f>IF(VLOOKUP($D8,invullijst!$A$10:$M$177,2,FALSE)="","",VLOOKUP($D8,invullijst!$A$10:$M$177,2,FALSE))</f>
        <v>Annette Vos</v>
      </c>
      <c r="F8" s="188"/>
      <c r="G8" s="102">
        <f>IF(VLOOKUP($D8,invullijst!$A$10:$M$177,7,FALSE)=0,"",VLOOKUP($D8,invullijst!$A$10:$M$177,7,FALSE))</f>
        <v>89</v>
      </c>
      <c r="H8" s="68"/>
      <c r="I8" s="103">
        <v>3</v>
      </c>
      <c r="J8" s="113" t="str">
        <f>IF($O$3="k",IF(VLOOKUP($L8,invullijst!$A$10:$M$177,11,FALSE)=0," ",VLOOKUP($L8,invullijst!$A$10:$M$177,11,FALSE)),"")</f>
        <v/>
      </c>
      <c r="K8" s="101" t="str">
        <f>IF(VLOOKUP($L8,invullijst!$A$10:$M$218,4,FALSE)="","",VLOOKUP($L8,invullijst!$A$10:$M$218,4,FALSE))</f>
        <v>vr</v>
      </c>
      <c r="L8" s="107">
        <v>106</v>
      </c>
      <c r="M8" s="188" t="str">
        <f>IF(VLOOKUP($L8,invullijst!$A$10:$M$177,2,FALSE)="","",VLOOKUP($L8,invullijst!$A$10:$M$177,2,FALSE))</f>
        <v>René Pullens</v>
      </c>
      <c r="N8" s="188"/>
      <c r="O8" s="102">
        <f>IF(VLOOKUP($L8,invullijst!$A$10:$M$177,7,FALSE)=0,"",VLOOKUP($L8,invullijst!$A$10:$M$177,7,FALSE))</f>
        <v>84</v>
      </c>
    </row>
    <row r="9" spans="1:15" s="69" customFormat="1" ht="21" customHeight="1" thickBot="1" x14ac:dyDescent="0.25">
      <c r="A9" s="104">
        <v>4</v>
      </c>
      <c r="B9" s="113" t="str">
        <f>IF($G$3="k",IF(VLOOKUP($D9,invullijst!$A$10:$M$177,11,FALSE)=0," ",VLOOKUP($D9,invullijst!$A$10:$M$177,11,FALSE)),"")</f>
        <v/>
      </c>
      <c r="C9" s="101" t="str">
        <f>IF(VLOOKUP(D9,invullijst!A$10:F$218,4,FALSE)="","",VLOOKUP(D9,invullijst!A$10:D$218,4,FALSE))</f>
        <v>vr</v>
      </c>
      <c r="D9" s="108">
        <v>512</v>
      </c>
      <c r="E9" s="188" t="str">
        <f>IF(VLOOKUP($D9,invullijst!$A$10:$M$177,2,FALSE)="","",VLOOKUP($D9,invullijst!$A$10:$M$177,2,FALSE))</f>
        <v>Hans Bergakker</v>
      </c>
      <c r="F9" s="188"/>
      <c r="G9" s="102">
        <f>IF(VLOOKUP($D9,invullijst!$A$10:$M$177,7,FALSE)=0,"",VLOOKUP($D9,invullijst!$A$10:$M$177,7,FALSE))</f>
        <v>71</v>
      </c>
      <c r="H9" s="68"/>
      <c r="I9" s="104">
        <v>4</v>
      </c>
      <c r="J9" s="113" t="str">
        <f>IF($O$3="k",IF(VLOOKUP($L9,invullijst!$A$10:$M$177,11,FALSE)=0," ",VLOOKUP($L9,invullijst!$A$10:$M$177,11,FALSE)),"")</f>
        <v/>
      </c>
      <c r="K9" s="101" t="str">
        <f>IF(VLOOKUP($L9,invullijst!$A$10:$M$218,4,FALSE)="","",VLOOKUP($L9,invullijst!$A$10:$M$218,4,FALSE))</f>
        <v>vr</v>
      </c>
      <c r="L9" s="108">
        <v>108</v>
      </c>
      <c r="M9" s="188" t="str">
        <f>IF(VLOOKUP($L9,invullijst!$A$10:$M$177,2,FALSE)="","",VLOOKUP($L9,invullijst!$A$10:$M$177,2,FALSE))</f>
        <v>Bram Pullens</v>
      </c>
      <c r="N9" s="188"/>
      <c r="O9" s="102">
        <f>IF(VLOOKUP($L9,invullijst!$A$10:$M$177,7,FALSE)=0,"",VLOOKUP($L9,invullijst!$A$10:$M$177,7,FALSE))</f>
        <v>81</v>
      </c>
    </row>
    <row r="10" spans="1:15" s="69" customFormat="1" ht="21" customHeight="1" thickBot="1" x14ac:dyDescent="0.25">
      <c r="A10" s="189" t="s">
        <v>75</v>
      </c>
      <c r="B10" s="190"/>
      <c r="C10" s="190"/>
      <c r="D10" s="190"/>
      <c r="E10" s="190"/>
      <c r="F10" s="191"/>
      <c r="G10" s="105">
        <f>SUM(G6:G9)</f>
        <v>335</v>
      </c>
      <c r="H10" s="68"/>
      <c r="I10" s="189" t="s">
        <v>75</v>
      </c>
      <c r="J10" s="190"/>
      <c r="K10" s="190"/>
      <c r="L10" s="190"/>
      <c r="M10" s="190"/>
      <c r="N10" s="191"/>
      <c r="O10" s="105">
        <f>SUM(O6:O9)</f>
        <v>322</v>
      </c>
    </row>
    <row r="11" spans="1:15" s="69" customFormat="1" ht="20.100000000000001" customHeight="1" thickBo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69" customFormat="1" ht="21" customHeight="1" thickBot="1" x14ac:dyDescent="0.25">
      <c r="A12" s="100">
        <v>1</v>
      </c>
      <c r="B12" s="113" t="str">
        <f>IF($G$3="k",IF(VLOOKUP($D12,invullijst!$A$10:$M$177,11,FALSE)=0," ",VLOOKUP($D12,invullijst!$A$10:$M$177,11,FALSE)),"")</f>
        <v/>
      </c>
      <c r="C12" s="101" t="str">
        <f>IF(VLOOKUP(D12,invullijst!A$10:F$218,4,FALSE)="","",VLOOKUP(D12,invullijst!A$10:D$218,4,FALSE))</f>
        <v>vr</v>
      </c>
      <c r="D12" s="106">
        <v>508</v>
      </c>
      <c r="E12" s="188" t="str">
        <f>IF(VLOOKUP($D12,invullijst!$A$10:$M$177,2,FALSE)="","",VLOOKUP($D12,invullijst!$A$10:$M$177,2,FALSE))</f>
        <v>Rowan Dobbelsteen</v>
      </c>
      <c r="F12" s="188"/>
      <c r="G12" s="102">
        <f>IF(VLOOKUP($D12,invullijst!$A$10:$M$177,7,FALSE)=0,"",VLOOKUP($D12,invullijst!$A$10:$M$177,7,FALSE))</f>
        <v>79</v>
      </c>
      <c r="H12" s="68"/>
      <c r="I12" s="100">
        <v>1</v>
      </c>
      <c r="J12" s="113" t="str">
        <f>IF($O$3="k",IF(VLOOKUP($L12,invullijst!$A$10:$M$177,11,FALSE)=0," ",VLOOKUP($L12,invullijst!$A$10:$M$177,11,FALSE)),"")</f>
        <v/>
      </c>
      <c r="K12" s="101" t="str">
        <f>IF(VLOOKUP($L12,invullijst!$A$10:$M$218,4,FALSE)="","",VLOOKUP($L12,invullijst!$A$10:$M$218,4,FALSE))</f>
        <v>vr</v>
      </c>
      <c r="L12" s="106">
        <v>103</v>
      </c>
      <c r="M12" s="188" t="str">
        <f>IF(VLOOKUP($L12,invullijst!$A$10:$M$177,2,FALSE)="","",VLOOKUP($L12,invullijst!$A$10:$M$177,2,FALSE))</f>
        <v>Norbert van Buul</v>
      </c>
      <c r="N12" s="188"/>
      <c r="O12" s="102">
        <f>IF(VLOOKUP($L12,invullijst!$A$10:$M$177,7,FALSE)=0,"",VLOOKUP($L12,invullijst!$A$10:$M$177,7,FALSE))</f>
        <v>64</v>
      </c>
    </row>
    <row r="13" spans="1:15" s="69" customFormat="1" ht="21" customHeight="1" thickBot="1" x14ac:dyDescent="0.25">
      <c r="A13" s="103">
        <v>2</v>
      </c>
      <c r="B13" s="113" t="str">
        <f>IF($G$3="k",IF(VLOOKUP($D13,invullijst!$A$10:$M$177,11,FALSE)=0," ",VLOOKUP($D13,invullijst!$A$10:$M$177,11,FALSE)),"")</f>
        <v/>
      </c>
      <c r="C13" s="101" t="str">
        <f>IF(VLOOKUP(D13,invullijst!A$10:F$218,4,FALSE)="","",VLOOKUP(D13,invullijst!A$10:D$218,4,FALSE))</f>
        <v>vr</v>
      </c>
      <c r="D13" s="107">
        <v>502</v>
      </c>
      <c r="E13" s="188" t="str">
        <f>IF(VLOOKUP($D13,invullijst!$A$10:$M$177,2,FALSE)="","",VLOOKUP($D13,invullijst!$A$10:$M$177,2,FALSE))</f>
        <v>Diny Vos</v>
      </c>
      <c r="F13" s="188"/>
      <c r="G13" s="102">
        <f>IF(VLOOKUP($D13,invullijst!$A$10:$M$177,7,FALSE)=0,"",VLOOKUP($D13,invullijst!$A$10:$M$177,7,FALSE))</f>
        <v>66</v>
      </c>
      <c r="H13" s="68"/>
      <c r="I13" s="103">
        <v>2</v>
      </c>
      <c r="J13" s="113" t="str">
        <f>IF($O$3="k",IF(VLOOKUP($L13,invullijst!$A$10:$M$177,11,FALSE)=0," ",VLOOKUP($L13,invullijst!$A$10:$M$177,11,FALSE)),"")</f>
        <v/>
      </c>
      <c r="K13" s="101">
        <f>IF(VLOOKUP($L13,invullijst!$A$10:$M$218,4,FALSE)="","",VLOOKUP($L13,invullijst!$A$10:$M$218,4,FALSE))</f>
        <v>0</v>
      </c>
      <c r="L13" s="107"/>
      <c r="M13" s="188">
        <f>IF(VLOOKUP($L13,invullijst!$A$10:$M$177,2,FALSE)="","",VLOOKUP($L13,invullijst!$A$10:$M$177,2,FALSE))</f>
        <v>0</v>
      </c>
      <c r="N13" s="188"/>
      <c r="O13" s="102" t="str">
        <f>IF(VLOOKUP($L13,invullijst!$A$10:$M$177,7,FALSE)=0,"",VLOOKUP($L13,invullijst!$A$10:$M$177,7,FALSE))</f>
        <v/>
      </c>
    </row>
    <row r="14" spans="1:15" s="69" customFormat="1" ht="21" customHeight="1" thickBot="1" x14ac:dyDescent="0.25">
      <c r="A14" s="103">
        <v>3</v>
      </c>
      <c r="B14" s="113" t="str">
        <f>IF($G$3="k",IF(VLOOKUP($D14,invullijst!$A$10:$M$177,11,FALSE)=0," ",VLOOKUP($D14,invullijst!$A$10:$M$177,11,FALSE)),"")</f>
        <v/>
      </c>
      <c r="C14" s="101" t="str">
        <f>IF(VLOOKUP(D14,invullijst!A$10:F$218,4,FALSE)="","",VLOOKUP(D14,invullijst!A$10:D$218,4,FALSE))</f>
        <v>vr</v>
      </c>
      <c r="D14" s="107">
        <v>513</v>
      </c>
      <c r="E14" s="188" t="str">
        <f>IF(VLOOKUP($D14,invullijst!$A$10:$M$177,2,FALSE)="","",VLOOKUP($D14,invullijst!$A$10:$M$177,2,FALSE))</f>
        <v>Mark van Delft</v>
      </c>
      <c r="F14" s="188"/>
      <c r="G14" s="102">
        <f>IF(VLOOKUP($D14,invullijst!$A$10:$M$177,7,FALSE)=0,"",VLOOKUP($D14,invullijst!$A$10:$M$177,7,FALSE))</f>
        <v>79</v>
      </c>
      <c r="H14" s="68"/>
      <c r="I14" s="103">
        <v>3</v>
      </c>
      <c r="J14" s="113" t="str">
        <f>IF($O$3="k",IF(VLOOKUP($L14,invullijst!$A$10:$M$177,11,FALSE)=0," ",VLOOKUP($L14,invullijst!$A$10:$M$177,11,FALSE)),"")</f>
        <v/>
      </c>
      <c r="K14" s="101">
        <f>IF(VLOOKUP($L14,invullijst!$A$10:$M$218,4,FALSE)="","",VLOOKUP($L14,invullijst!$A$10:$M$218,4,FALSE))</f>
        <v>0</v>
      </c>
      <c r="L14" s="107"/>
      <c r="M14" s="188">
        <f>IF(VLOOKUP($L14,invullijst!$A$10:$M$177,2,FALSE)="","",VLOOKUP($L14,invullijst!$A$10:$M$177,2,FALSE))</f>
        <v>0</v>
      </c>
      <c r="N14" s="188"/>
      <c r="O14" s="102" t="str">
        <f>IF(VLOOKUP($L14,invullijst!$A$10:$M$177,7,FALSE)=0,"",VLOOKUP($L14,invullijst!$A$10:$M$177,7,FALSE))</f>
        <v/>
      </c>
    </row>
    <row r="15" spans="1:15" s="69" customFormat="1" ht="21" customHeight="1" thickBot="1" x14ac:dyDescent="0.25">
      <c r="A15" s="104">
        <v>4</v>
      </c>
      <c r="B15" s="113" t="str">
        <f>IF($G$3="k",IF(VLOOKUP($D15,invullijst!$A$10:$M$177,11,FALSE)=0," ",VLOOKUP($D15,invullijst!$A$10:$M$177,11,FALSE)),"")</f>
        <v/>
      </c>
      <c r="C15" s="101" t="str">
        <f>IF(VLOOKUP(D15,invullijst!A$10:F$218,4,FALSE)="","",VLOOKUP(D15,invullijst!A$10:D$218,4,FALSE))</f>
        <v>vr</v>
      </c>
      <c r="D15" s="108">
        <v>507</v>
      </c>
      <c r="E15" s="188" t="str">
        <f>IF(VLOOKUP($D15,invullijst!$A$10:$M$177,2,FALSE)="","",VLOOKUP($D15,invullijst!$A$10:$M$177,2,FALSE))</f>
        <v>Michael Blaauwbroek</v>
      </c>
      <c r="F15" s="188"/>
      <c r="G15" s="102">
        <f>IF(VLOOKUP($D15,invullijst!$A$10:$M$177,7,FALSE)=0,"",VLOOKUP($D15,invullijst!$A$10:$M$177,7,FALSE))</f>
        <v>70</v>
      </c>
      <c r="H15" s="68"/>
      <c r="I15" s="104">
        <v>4</v>
      </c>
      <c r="J15" s="113" t="str">
        <f>IF($O$3="k",IF(VLOOKUP($L15,invullijst!$A$10:$M$177,11,FALSE)=0," ",VLOOKUP($L15,invullijst!$A$10:$M$177,11,FALSE)),"")</f>
        <v/>
      </c>
      <c r="K15" s="101">
        <f>IF(VLOOKUP($L15,invullijst!$A$10:$M$218,4,FALSE)="","",VLOOKUP($L15,invullijst!$A$10:$M$218,4,FALSE))</f>
        <v>0</v>
      </c>
      <c r="L15" s="108"/>
      <c r="M15" s="188">
        <f>IF(VLOOKUP($L15,invullijst!$A$10:$M$177,2,FALSE)="","",VLOOKUP($L15,invullijst!$A$10:$M$177,2,FALSE))</f>
        <v>0</v>
      </c>
      <c r="N15" s="188"/>
      <c r="O15" s="102" t="str">
        <f>IF(VLOOKUP($L15,invullijst!$A$10:$M$177,7,FALSE)=0,"",VLOOKUP($L15,invullijst!$A$10:$M$177,7,FALSE))</f>
        <v/>
      </c>
    </row>
    <row r="16" spans="1:15" s="69" customFormat="1" ht="21" customHeight="1" thickBot="1" x14ac:dyDescent="0.25">
      <c r="A16" s="189" t="s">
        <v>76</v>
      </c>
      <c r="B16" s="190"/>
      <c r="C16" s="190"/>
      <c r="D16" s="190"/>
      <c r="E16" s="190"/>
      <c r="F16" s="191"/>
      <c r="G16" s="105">
        <f>SUM(G12:G15)</f>
        <v>294</v>
      </c>
      <c r="H16" s="68"/>
      <c r="I16" s="189" t="s">
        <v>76</v>
      </c>
      <c r="J16" s="190"/>
      <c r="K16" s="190"/>
      <c r="L16" s="190"/>
      <c r="M16" s="190"/>
      <c r="N16" s="191"/>
      <c r="O16" s="105">
        <f>SUM(O12:O15)</f>
        <v>64</v>
      </c>
    </row>
    <row r="17" spans="1:15" s="69" customFormat="1" ht="20.100000000000001" customHeight="1" thickBo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s="69" customFormat="1" ht="21" customHeight="1" thickBot="1" x14ac:dyDescent="0.25">
      <c r="A18" s="100">
        <v>1</v>
      </c>
      <c r="B18" s="113" t="str">
        <f>IF($G$3="k",IF(VLOOKUP($D18,invullijst!$A$10:$M$177,11,FALSE)=0," ",VLOOKUP($D18,invullijst!$A$10:$M$177,11,FALSE)),"")</f>
        <v/>
      </c>
      <c r="C18" s="101">
        <f>IF(VLOOKUP(D18,invullijst!A$10:F$218,4,FALSE)="","",VLOOKUP(D18,invullijst!A$10:D$218,4,FALSE))</f>
        <v>0</v>
      </c>
      <c r="D18" s="106"/>
      <c r="E18" s="188">
        <f>IF(VLOOKUP($D18,invullijst!$A$10:$M$177,2,FALSE)="","",VLOOKUP($D18,invullijst!$A$10:$M$177,2,FALSE))</f>
        <v>0</v>
      </c>
      <c r="F18" s="188"/>
      <c r="G18" s="102" t="str">
        <f>IF(VLOOKUP($D18,invullijst!$A$10:$M$177,7,FALSE)=0,"",VLOOKUP($D18,invullijst!$A$10:$M$177,7,FALSE))</f>
        <v/>
      </c>
      <c r="H18" s="68"/>
      <c r="I18" s="100">
        <v>1</v>
      </c>
      <c r="J18" s="113" t="str">
        <f>IF($O$3="k",IF(VLOOKUP($L18,invullijst!$A$10:$M$177,11,FALSE)=0," ",VLOOKUP($L18,invullijst!$A$10:$M$177,11,FALSE)),"")</f>
        <v/>
      </c>
      <c r="K18" s="101">
        <f>IF(VLOOKUP($L18,invullijst!$A$10:$M$218,4,FALSE)="","",VLOOKUP($L18,invullijst!$A$10:$M$218,4,FALSE))</f>
        <v>0</v>
      </c>
      <c r="L18" s="106"/>
      <c r="M18" s="188">
        <f>IF(VLOOKUP($L18,invullijst!$A$10:$M$177,2,FALSE)="","",VLOOKUP($L18,invullijst!$A$10:$M$177,2,FALSE))</f>
        <v>0</v>
      </c>
      <c r="N18" s="188"/>
      <c r="O18" s="102" t="str">
        <f>IF(VLOOKUP($L18,invullijst!$A$10:$M$177,7,FALSE)=0,"",VLOOKUP($L18,invullijst!$A$10:$M$177,7,FALSE))</f>
        <v/>
      </c>
    </row>
    <row r="19" spans="1:15" s="69" customFormat="1" ht="21" customHeight="1" thickBot="1" x14ac:dyDescent="0.25">
      <c r="A19" s="103">
        <v>2</v>
      </c>
      <c r="B19" s="113" t="str">
        <f>IF($G$3="k",IF(VLOOKUP($D19,invullijst!$A$10:$M$177,11,FALSE)=0," ",VLOOKUP($D19,invullijst!$A$10:$M$177,11,FALSE)),"")</f>
        <v/>
      </c>
      <c r="C19" s="101">
        <f>IF(VLOOKUP(D19,invullijst!A$10:F$218,4,FALSE)="","",VLOOKUP(D19,invullijst!A$10:D$218,4,FALSE))</f>
        <v>0</v>
      </c>
      <c r="D19" s="107"/>
      <c r="E19" s="188">
        <f>IF(VLOOKUP($D19,invullijst!$A$10:$M$177,2,FALSE)="","",VLOOKUP($D19,invullijst!$A$10:$M$177,2,FALSE))</f>
        <v>0</v>
      </c>
      <c r="F19" s="188"/>
      <c r="G19" s="102" t="str">
        <f>IF(VLOOKUP($D19,invullijst!$A$10:$M$177,7,FALSE)=0,"",VLOOKUP($D19,invullijst!$A$10:$M$177,7,FALSE))</f>
        <v/>
      </c>
      <c r="H19" s="68"/>
      <c r="I19" s="103">
        <v>2</v>
      </c>
      <c r="J19" s="113" t="str">
        <f>IF($O$3="k",IF(VLOOKUP($L19,invullijst!$A$10:$M$177,11,FALSE)=0," ",VLOOKUP($L19,invullijst!$A$10:$M$177,11,FALSE)),"")</f>
        <v/>
      </c>
      <c r="K19" s="101">
        <f>IF(VLOOKUP($L19,invullijst!$A$10:$M$218,4,FALSE)="","",VLOOKUP($L19,invullijst!$A$10:$M$218,4,FALSE))</f>
        <v>0</v>
      </c>
      <c r="L19" s="107"/>
      <c r="M19" s="188">
        <f>IF(VLOOKUP($L19,invullijst!$A$10:$M$177,2,FALSE)="","",VLOOKUP($L19,invullijst!$A$10:$M$177,2,FALSE))</f>
        <v>0</v>
      </c>
      <c r="N19" s="188"/>
      <c r="O19" s="102" t="str">
        <f>IF(VLOOKUP($L19,invullijst!$A$10:$M$177,7,FALSE)=0,"",VLOOKUP($L19,invullijst!$A$10:$M$177,7,FALSE))</f>
        <v/>
      </c>
    </row>
    <row r="20" spans="1:15" s="69" customFormat="1" ht="21" customHeight="1" thickBot="1" x14ac:dyDescent="0.25">
      <c r="A20" s="103">
        <v>3</v>
      </c>
      <c r="B20" s="113" t="str">
        <f>IF($G$3="k",IF(VLOOKUP($D20,invullijst!$A$10:$M$177,11,FALSE)=0," ",VLOOKUP($D20,invullijst!$A$10:$M$177,11,FALSE)),"")</f>
        <v/>
      </c>
      <c r="C20" s="101">
        <f>IF(VLOOKUP(D20,invullijst!A$10:F$218,4,FALSE)="","",VLOOKUP(D20,invullijst!A$10:D$218,4,FALSE))</f>
        <v>0</v>
      </c>
      <c r="D20" s="107"/>
      <c r="E20" s="188">
        <f>IF(VLOOKUP($D20,invullijst!$A$10:$M$177,2,FALSE)="","",VLOOKUP($D20,invullijst!$A$10:$M$177,2,FALSE))</f>
        <v>0</v>
      </c>
      <c r="F20" s="188"/>
      <c r="G20" s="102" t="str">
        <f>IF(VLOOKUP($D20,invullijst!$A$10:$M$177,7,FALSE)=0,"",VLOOKUP($D20,invullijst!$A$10:$M$177,7,FALSE))</f>
        <v/>
      </c>
      <c r="H20" s="68"/>
      <c r="I20" s="103">
        <v>3</v>
      </c>
      <c r="J20" s="113" t="str">
        <f>IF($O$3="k",IF(VLOOKUP($L20,invullijst!$A$10:$M$177,11,FALSE)=0," ",VLOOKUP($L20,invullijst!$A$10:$M$177,11,FALSE)),"")</f>
        <v/>
      </c>
      <c r="K20" s="101">
        <f>IF(VLOOKUP($L20,invullijst!$A$10:$M$218,4,FALSE)="","",VLOOKUP($L20,invullijst!$A$10:$M$218,4,FALSE))</f>
        <v>0</v>
      </c>
      <c r="L20" s="107"/>
      <c r="M20" s="188">
        <f>IF(VLOOKUP($L20,invullijst!$A$10:$M$177,2,FALSE)="","",VLOOKUP($L20,invullijst!$A$10:$M$177,2,FALSE))</f>
        <v>0</v>
      </c>
      <c r="N20" s="188"/>
      <c r="O20" s="102" t="str">
        <f>IF(VLOOKUP($L20,invullijst!$A$10:$M$177,7,FALSE)=0,"",VLOOKUP($L20,invullijst!$A$10:$M$177,7,FALSE))</f>
        <v/>
      </c>
    </row>
    <row r="21" spans="1:15" s="69" customFormat="1" ht="21" customHeight="1" thickBot="1" x14ac:dyDescent="0.25">
      <c r="A21" s="104">
        <v>4</v>
      </c>
      <c r="B21" s="113" t="str">
        <f>IF($G$3="k",IF(VLOOKUP($D21,invullijst!$A$10:$M$177,11,FALSE)=0," ",VLOOKUP($D21,invullijst!$A$10:$M$177,11,FALSE)),"")</f>
        <v/>
      </c>
      <c r="C21" s="101">
        <f>IF(VLOOKUP(D21,invullijst!A$10:F$218,4,FALSE)="","",VLOOKUP(D21,invullijst!A$10:D$218,4,FALSE))</f>
        <v>0</v>
      </c>
      <c r="D21" s="108"/>
      <c r="E21" s="188" t="s">
        <v>136</v>
      </c>
      <c r="F21" s="188"/>
      <c r="G21" s="102">
        <v>80</v>
      </c>
      <c r="H21" s="68"/>
      <c r="I21" s="104">
        <v>4</v>
      </c>
      <c r="J21" s="113" t="str">
        <f>IF($O$3="k",IF(VLOOKUP($L21,invullijst!$A$10:$M$177,11,FALSE)=0," ",VLOOKUP($L21,invullijst!$A$10:$M$177,11,FALSE)),"")</f>
        <v/>
      </c>
      <c r="K21" s="101">
        <f>IF(VLOOKUP($L21,invullijst!$A$10:$M$218,4,FALSE)="","",VLOOKUP($L21,invullijst!$A$10:$M$218,4,FALSE))</f>
        <v>0</v>
      </c>
      <c r="L21" s="108"/>
      <c r="M21" s="188">
        <f>IF(VLOOKUP($L21,invullijst!$A$10:$M$177,2,FALSE)="","",VLOOKUP($L21,invullijst!$A$10:$M$177,2,FALSE))</f>
        <v>0</v>
      </c>
      <c r="N21" s="188"/>
      <c r="O21" s="102" t="str">
        <f>IF(VLOOKUP($L21,invullijst!$A$10:$M$177,7,FALSE)=0,"",VLOOKUP($L21,invullijst!$A$10:$M$177,7,FALSE))</f>
        <v/>
      </c>
    </row>
    <row r="22" spans="1:15" s="69" customFormat="1" ht="21" customHeight="1" thickBot="1" x14ac:dyDescent="0.25">
      <c r="A22" s="192" t="s">
        <v>122</v>
      </c>
      <c r="B22" s="193"/>
      <c r="C22" s="193"/>
      <c r="D22" s="193"/>
      <c r="E22" s="193"/>
      <c r="F22" s="194"/>
      <c r="G22" s="125"/>
      <c r="H22" s="126"/>
      <c r="I22" s="192" t="s">
        <v>122</v>
      </c>
      <c r="J22" s="193"/>
      <c r="K22" s="193"/>
      <c r="L22" s="193"/>
      <c r="M22" s="193"/>
      <c r="N22" s="194"/>
      <c r="O22" s="125"/>
    </row>
    <row r="23" spans="1:15" s="69" customFormat="1" ht="6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5" s="69" customFormat="1" ht="33" customHeight="1" thickBot="1" x14ac:dyDescent="0.25">
      <c r="A24" s="195" t="s">
        <v>78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1:15" s="69" customFormat="1" ht="21" customHeight="1" thickBot="1" x14ac:dyDescent="0.25">
      <c r="A25" s="100">
        <v>1</v>
      </c>
      <c r="B25" s="113" t="str">
        <f>IF($G$3="k",IF(VLOOKUP($D25,invullijst!$A$10:$M$177,11,FALSE)=0," ",VLOOKUP($D25,invullijst!$A$10:$M$177,11,FALSE)),"")</f>
        <v/>
      </c>
      <c r="C25" s="101" t="str">
        <f>IF(VLOOKUP(D25,invullijst!A$10:F$218,4,FALSE)="","",VLOOKUP(D25,invullijst!A$10:D$218,4,FALSE))</f>
        <v>65+</v>
      </c>
      <c r="D25" s="106">
        <v>511</v>
      </c>
      <c r="E25" s="188" t="str">
        <f>IF(VLOOKUP($D25,invullijst!$A$10:$M$177,2,FALSE)="","",VLOOKUP($D25,invullijst!$A$10:$M$177,2,FALSE))</f>
        <v>Ton Stans</v>
      </c>
      <c r="F25" s="188"/>
      <c r="G25" s="102">
        <f>IF(VLOOKUP($D25,invullijst!$A$10:$M$177,7,FALSE)=0,"",VLOOKUP($D25,invullijst!$A$10:$M$177,7,FALSE))</f>
        <v>83</v>
      </c>
      <c r="H25" s="68"/>
      <c r="I25" s="100">
        <v>1</v>
      </c>
      <c r="J25" s="113" t="str">
        <f>IF($O$3="k",IF(VLOOKUP($L25,invullijst!$A$10:$M$177,11,FALSE)=0," ",VLOOKUP($L25,invullijst!$A$10:$M$177,11,FALSE)),"")</f>
        <v/>
      </c>
      <c r="K25" s="101" t="str">
        <f>IF(VLOOKUP($L25,invullijst!$A$10:$M$218,4,FALSE)="","",VLOOKUP($L25,invullijst!$A$10:$M$218,4,FALSE))</f>
        <v>65+</v>
      </c>
      <c r="L25" s="106">
        <v>111</v>
      </c>
      <c r="M25" s="188" t="str">
        <f>IF(VLOOKUP($L25,invullijst!$A$10:$M$177,2,FALSE)="","",VLOOKUP($L25,invullijst!$A$10:$M$177,2,FALSE))</f>
        <v>Frans van Buul</v>
      </c>
      <c r="N25" s="188"/>
      <c r="O25" s="102">
        <f>IF(VLOOKUP($L25,invullijst!$A$10:$M$177,7,FALSE)=0,"",VLOOKUP($L25,invullijst!$A$10:$M$177,7,FALSE))</f>
        <v>83</v>
      </c>
    </row>
    <row r="26" spans="1:15" s="69" customFormat="1" ht="21" customHeight="1" thickBot="1" x14ac:dyDescent="0.25">
      <c r="A26" s="103">
        <v>2</v>
      </c>
      <c r="B26" s="113" t="str">
        <f>IF($G$3="k",IF(VLOOKUP($D26,invullijst!$A$10:$M$177,11,FALSE)=0," ",VLOOKUP($D26,invullijst!$A$10:$M$177,11,FALSE)),"")</f>
        <v/>
      </c>
      <c r="C26" s="101" t="str">
        <f>IF(VLOOKUP(D26,invullijst!A$10:F$218,4,FALSE)="","",VLOOKUP(D26,invullijst!A$10:D$218,4,FALSE))</f>
        <v>65+</v>
      </c>
      <c r="D26" s="107">
        <v>515</v>
      </c>
      <c r="E26" s="188" t="str">
        <f>IF(VLOOKUP($D26,invullijst!$A$10:$M$177,2,FALSE)="","",VLOOKUP($D26,invullijst!$A$10:$M$177,2,FALSE))</f>
        <v>Ilona Bergakker disp</v>
      </c>
      <c r="F26" s="188"/>
      <c r="G26" s="102">
        <f>IF(VLOOKUP($D26,invullijst!$A$10:$M$177,7,FALSE)=0,"",VLOOKUP($D26,invullijst!$A$10:$M$177,7,FALSE))</f>
        <v>93</v>
      </c>
      <c r="H26" s="68"/>
      <c r="I26" s="103">
        <v>2</v>
      </c>
      <c r="J26" s="113" t="str">
        <f>IF($O$3="k",IF(VLOOKUP($L26,invullijst!$A$10:$M$177,11,FALSE)=0," ",VLOOKUP($L26,invullijst!$A$10:$M$177,11,FALSE)),"")</f>
        <v/>
      </c>
      <c r="K26" s="101" t="str">
        <f>IF(VLOOKUP($L26,invullijst!$A$10:$M$218,4,FALSE)="","",VLOOKUP($L26,invullijst!$A$10:$M$218,4,FALSE))</f>
        <v>65+</v>
      </c>
      <c r="L26" s="107">
        <v>113</v>
      </c>
      <c r="M26" s="188" t="str">
        <f>IF(VLOOKUP($L26,invullijst!$A$10:$M$177,2,FALSE)="","",VLOOKUP($L26,invullijst!$A$10:$M$177,2,FALSE))</f>
        <v>Kees Coppens</v>
      </c>
      <c r="N26" s="188"/>
      <c r="O26" s="102">
        <f>IF(VLOOKUP($L26,invullijst!$A$10:$M$177,7,FALSE)=0,"",VLOOKUP($L26,invullijst!$A$10:$M$177,7,FALSE))</f>
        <v>84</v>
      </c>
    </row>
    <row r="27" spans="1:15" s="69" customFormat="1" ht="21" customHeight="1" thickBot="1" x14ac:dyDescent="0.25">
      <c r="A27" s="103">
        <v>3</v>
      </c>
      <c r="B27" s="113" t="str">
        <f>IF($G$3="k",IF(VLOOKUP($D27,invullijst!$A$10:$M$177,11,FALSE)=0," ",VLOOKUP($D27,invullijst!$A$10:$M$177,11,FALSE)),"")</f>
        <v/>
      </c>
      <c r="C27" s="101" t="str">
        <f>IF(VLOOKUP(D27,invullijst!A$10:F$218,4,FALSE)="","",VLOOKUP(D27,invullijst!A$10:D$218,4,FALSE))</f>
        <v>65+</v>
      </c>
      <c r="D27" s="108">
        <v>509</v>
      </c>
      <c r="E27" s="188" t="str">
        <f>IF(VLOOKUP($D27,invullijst!$A$10:$M$177,2,FALSE)="","",VLOOKUP($D27,invullijst!$A$10:$M$177,2,FALSE))</f>
        <v>Adwan de Pinth</v>
      </c>
      <c r="F27" s="188"/>
      <c r="G27" s="102">
        <f>IF(VLOOKUP($D27,invullijst!$A$10:$M$177,7,FALSE)=0,"",VLOOKUP($D27,invullijst!$A$10:$M$177,7,FALSE))</f>
        <v>96</v>
      </c>
      <c r="H27" s="68"/>
      <c r="I27" s="103">
        <v>3</v>
      </c>
      <c r="J27" s="113" t="str">
        <f>IF($O$3="k",IF(VLOOKUP($L27,invullijst!$A$10:$M$177,11,FALSE)=0," ",VLOOKUP($L27,invullijst!$A$10:$M$177,11,FALSE)),"")</f>
        <v/>
      </c>
      <c r="K27" s="101" t="str">
        <f>IF(VLOOKUP($L27,invullijst!$A$10:$M$218,4,FALSE)="","",VLOOKUP($L27,invullijst!$A$10:$M$218,4,FALSE))</f>
        <v>J</v>
      </c>
      <c r="L27" s="108">
        <v>109</v>
      </c>
      <c r="M27" s="188" t="str">
        <f>IF(VLOOKUP($L27,invullijst!$A$10:$M$177,2,FALSE)="","",VLOOKUP($L27,invullijst!$A$10:$M$177,2,FALSE))</f>
        <v>Gijs Pullens</v>
      </c>
      <c r="N27" s="188"/>
      <c r="O27" s="102">
        <f>IF(VLOOKUP($L27,invullijst!$A$10:$M$177,7,FALSE)=0,"",VLOOKUP($L27,invullijst!$A$10:$M$177,7,FALSE))</f>
        <v>83</v>
      </c>
    </row>
    <row r="28" spans="1:15" s="69" customFormat="1" ht="21" customHeight="1" thickBot="1" x14ac:dyDescent="0.25">
      <c r="A28" s="189" t="s">
        <v>79</v>
      </c>
      <c r="B28" s="190"/>
      <c r="C28" s="190"/>
      <c r="D28" s="190"/>
      <c r="E28" s="190"/>
      <c r="F28" s="191"/>
      <c r="G28" s="105">
        <f>SUM(G25:G27)</f>
        <v>272</v>
      </c>
      <c r="H28" s="68"/>
      <c r="I28" s="189" t="s">
        <v>79</v>
      </c>
      <c r="J28" s="190"/>
      <c r="K28" s="190"/>
      <c r="L28" s="190"/>
      <c r="M28" s="190"/>
      <c r="N28" s="191"/>
      <c r="O28" s="105">
        <f>SUM(O25:O27)</f>
        <v>250</v>
      </c>
    </row>
    <row r="29" spans="1:15" s="69" customFormat="1" ht="20.100000000000001" customHeight="1" thickBo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s="69" customFormat="1" ht="21" customHeight="1" thickBot="1" x14ac:dyDescent="0.25">
      <c r="A30" s="100">
        <v>1</v>
      </c>
      <c r="B30" s="113" t="str">
        <f>IF($G$3="k",IF(VLOOKUP($D30,invullijst!$A$10:$M$177,11,FALSE)=0," ",VLOOKUP($D30,invullijst!$A$10:$M$177,11,FALSE)),"")</f>
        <v/>
      </c>
      <c r="C30" s="101" t="str">
        <f>IF(VLOOKUP(D30,invullijst!A$10:F$218,4,FALSE)="","",VLOOKUP(D30,invullijst!A$10:D$218,4,FALSE))</f>
        <v>65+</v>
      </c>
      <c r="D30" s="106">
        <v>514</v>
      </c>
      <c r="E30" s="188" t="str">
        <f>IF(VLOOKUP($D30,invullijst!$A$10:$M$177,2,FALSE)="","",VLOOKUP($D30,invullijst!$A$10:$M$177,2,FALSE))</f>
        <v>Toon Ophorst</v>
      </c>
      <c r="F30" s="188"/>
      <c r="G30" s="102">
        <f>IF(VLOOKUP($D30,invullijst!$A$10:$M$177,7,FALSE)=0,"",VLOOKUP($D30,invullijst!$A$10:$M$177,7,FALSE))</f>
        <v>67</v>
      </c>
      <c r="H30" s="68"/>
      <c r="I30" s="100">
        <v>1</v>
      </c>
      <c r="J30" s="113" t="str">
        <f>IF($O$3="k",IF(VLOOKUP($L30,invullijst!$A$10:$M$177,11,FALSE)=0," ",VLOOKUP($L30,invullijst!$A$10:$M$177,11,FALSE)),"")</f>
        <v/>
      </c>
      <c r="K30" s="101">
        <f>IF(VLOOKUP($L30,invullijst!$A$10:$M$218,4,FALSE)="","",VLOOKUP($L30,invullijst!$A$10:$M$218,4,FALSE))</f>
        <v>0</v>
      </c>
      <c r="L30" s="106"/>
      <c r="M30" s="188">
        <f>IF(VLOOKUP($L30,invullijst!$A$10:$M$177,2,FALSE)="","",VLOOKUP($L30,invullijst!$A$10:$M$177,2,FALSE))</f>
        <v>0</v>
      </c>
      <c r="N30" s="188"/>
      <c r="O30" s="102" t="str">
        <f>IF(VLOOKUP($L30,invullijst!$A$10:$M$177,7,FALSE)=0,"",VLOOKUP($L30,invullijst!$A$10:$M$177,7,FALSE))</f>
        <v/>
      </c>
    </row>
    <row r="31" spans="1:15" s="69" customFormat="1" ht="21" customHeight="1" thickBot="1" x14ac:dyDescent="0.25">
      <c r="A31" s="103">
        <v>2</v>
      </c>
      <c r="B31" s="113" t="str">
        <f>IF($G$3="k",IF(VLOOKUP($D31,invullijst!$A$10:$M$177,11,FALSE)=0," ",VLOOKUP($D31,invullijst!$A$10:$M$177,11,FALSE)),"")</f>
        <v/>
      </c>
      <c r="C31" s="101" t="str">
        <f>IF(VLOOKUP(D31,invullijst!A$10:F$218,4,FALSE)="","",VLOOKUP(D31,invullijst!A$10:D$218,4,FALSE))</f>
        <v>65+</v>
      </c>
      <c r="D31" s="107">
        <v>505</v>
      </c>
      <c r="E31" s="188" t="str">
        <f>IF(VLOOKUP($D31,invullijst!$A$10:$M$177,2,FALSE)="","",VLOOKUP($D31,invullijst!$A$10:$M$177,2,FALSE))</f>
        <v>Leo Wagemakers</v>
      </c>
      <c r="F31" s="188"/>
      <c r="G31" s="102">
        <f>IF(VLOOKUP($D31,invullijst!$A$10:$M$177,7,FALSE)=0,"",VLOOKUP($D31,invullijst!$A$10:$M$177,7,FALSE))</f>
        <v>69</v>
      </c>
      <c r="H31" s="68"/>
      <c r="I31" s="103">
        <v>2</v>
      </c>
      <c r="J31" s="113" t="str">
        <f>IF($O$3="k",IF(VLOOKUP($L31,invullijst!$A$10:$M$177,11,FALSE)=0," ",VLOOKUP($L31,invullijst!$A$10:$M$177,11,FALSE)),"")</f>
        <v/>
      </c>
      <c r="K31" s="101">
        <f>IF(VLOOKUP($L31,invullijst!$A$10:$M$218,4,FALSE)="","",VLOOKUP($L31,invullijst!$A$10:$M$218,4,FALSE))</f>
        <v>0</v>
      </c>
      <c r="L31" s="107"/>
      <c r="M31" s="188">
        <f>IF(VLOOKUP($L31,invullijst!$A$10:$M$177,2,FALSE)="","",VLOOKUP($L31,invullijst!$A$10:$M$177,2,FALSE))</f>
        <v>0</v>
      </c>
      <c r="N31" s="188"/>
      <c r="O31" s="102" t="str">
        <f>IF(VLOOKUP($L31,invullijst!$A$10:$M$177,7,FALSE)=0,"",VLOOKUP($L31,invullijst!$A$10:$M$177,7,FALSE))</f>
        <v/>
      </c>
    </row>
    <row r="32" spans="1:15" s="69" customFormat="1" ht="21" customHeight="1" thickBot="1" x14ac:dyDescent="0.25">
      <c r="A32" s="103">
        <v>3</v>
      </c>
      <c r="B32" s="113" t="str">
        <f>IF($G$3="k",IF(VLOOKUP($D32,invullijst!$A$10:$M$177,11,FALSE)=0," ",VLOOKUP($D32,invullijst!$A$10:$M$177,11,FALSE)),"")</f>
        <v/>
      </c>
      <c r="C32" s="101" t="str">
        <f>IF(VLOOKUP(D32,invullijst!A$10:F$218,4,FALSE)="","",VLOOKUP(D32,invullijst!A$10:D$218,4,FALSE))</f>
        <v>65+</v>
      </c>
      <c r="D32" s="108">
        <v>516</v>
      </c>
      <c r="E32" s="188" t="str">
        <f>IF(VLOOKUP($D32,invullijst!$A$10:$M$177,2,FALSE)="","",VLOOKUP($D32,invullijst!$A$10:$M$177,2,FALSE))</f>
        <v>Henry Bergakker disp</v>
      </c>
      <c r="F32" s="188"/>
      <c r="G32" s="102">
        <f>IF(VLOOKUP($D32,invullijst!$A$10:$M$177,7,FALSE)=0,"",VLOOKUP($D32,invullijst!$A$10:$M$177,7,FALSE))</f>
        <v>88</v>
      </c>
      <c r="H32" s="68"/>
      <c r="I32" s="103">
        <v>3</v>
      </c>
      <c r="J32" s="113" t="str">
        <f>IF($O$3="k",IF(VLOOKUP($L32,invullijst!$A$10:$M$177,11,FALSE)=0," ",VLOOKUP($L32,invullijst!$A$10:$M$177,11,FALSE)),"")</f>
        <v/>
      </c>
      <c r="K32" s="101">
        <f>IF(VLOOKUP($L32,invullijst!$A$10:$M$218,4,FALSE)="","",VLOOKUP($L32,invullijst!$A$10:$M$218,4,FALSE))</f>
        <v>0</v>
      </c>
      <c r="L32" s="108"/>
      <c r="M32" s="188">
        <f>IF(VLOOKUP($L32,invullijst!$A$10:$M$177,2,FALSE)="","",VLOOKUP($L32,invullijst!$A$10:$M$177,2,FALSE))</f>
        <v>0</v>
      </c>
      <c r="N32" s="188"/>
      <c r="O32" s="102" t="str">
        <f>IF(VLOOKUP($L32,invullijst!$A$10:$M$177,7,FALSE)=0,"",VLOOKUP($L32,invullijst!$A$10:$M$177,7,FALSE))</f>
        <v/>
      </c>
    </row>
    <row r="33" spans="1:15" s="69" customFormat="1" ht="21" customHeight="1" thickBot="1" x14ac:dyDescent="0.25">
      <c r="A33" s="189" t="s">
        <v>80</v>
      </c>
      <c r="B33" s="190"/>
      <c r="C33" s="190"/>
      <c r="D33" s="190"/>
      <c r="E33" s="190"/>
      <c r="F33" s="191"/>
      <c r="G33" s="105">
        <f>SUM(G30:G32)</f>
        <v>224</v>
      </c>
      <c r="H33" s="68"/>
      <c r="I33" s="189" t="s">
        <v>80</v>
      </c>
      <c r="J33" s="190"/>
      <c r="K33" s="190"/>
      <c r="L33" s="190"/>
      <c r="M33" s="190"/>
      <c r="N33" s="191"/>
      <c r="O33" s="105">
        <f>SUM(O30:O32)</f>
        <v>0</v>
      </c>
    </row>
    <row r="34" spans="1:15" ht="20.100000000000001" customHeight="1" thickBot="1" x14ac:dyDescent="0.25">
      <c r="A34" s="68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68"/>
      <c r="N34" s="68"/>
      <c r="O34" s="68"/>
    </row>
    <row r="35" spans="1:15" s="69" customFormat="1" ht="21" customHeight="1" thickBot="1" x14ac:dyDescent="0.25">
      <c r="A35" s="100">
        <v>1</v>
      </c>
      <c r="B35" s="113" t="str">
        <f>IF($G$3="k",IF(VLOOKUP($D35,invullijst!$A$10:$M$177,11,FALSE)=0," ",VLOOKUP($D35,invullijst!$A$10:$M$177,11,FALSE)),"")</f>
        <v/>
      </c>
      <c r="C35" s="101">
        <f>IF(VLOOKUP(D35,invullijst!A$10:F$218,4,FALSE)="","",VLOOKUP(D35,invullijst!A$10:D$218,4,FALSE))</f>
        <v>0</v>
      </c>
      <c r="D35" s="106"/>
      <c r="E35" s="188">
        <f>IF(VLOOKUP($D35,invullijst!$A$10:$M$177,2,FALSE)="","",VLOOKUP($D35,invullijst!$A$10:$M$177,2,FALSE))</f>
        <v>0</v>
      </c>
      <c r="F35" s="188"/>
      <c r="G35" s="102" t="str">
        <f>IF(VLOOKUP($D35,invullijst!$A$10:$M$177,7,FALSE)=0,"",VLOOKUP($D35,invullijst!$A$10:$M$177,7,FALSE))</f>
        <v/>
      </c>
      <c r="H35" s="68"/>
      <c r="I35" s="100">
        <v>1</v>
      </c>
      <c r="J35" s="113" t="str">
        <f>IF($O$3="k",IF(VLOOKUP($L35,invullijst!$A$10:$M$177,11,FALSE)=0," ",VLOOKUP($L35,invullijst!$A$10:$M$177,11,FALSE)),"")</f>
        <v/>
      </c>
      <c r="K35" s="101">
        <f>IF(VLOOKUP($L35,invullijst!$A$10:$M$218,4,FALSE)="","",VLOOKUP($L35,invullijst!$A$10:$M$218,4,FALSE))</f>
        <v>0</v>
      </c>
      <c r="L35" s="106"/>
      <c r="M35" s="196">
        <f>IF(VLOOKUP($L35,invullijst!$A$10:$M$177,2,FALSE)="","",VLOOKUP($L35,invullijst!$A$10:$M$177,2,FALSE))</f>
        <v>0</v>
      </c>
      <c r="N35" s="197"/>
      <c r="O35" s="102" t="str">
        <f>IF(VLOOKUP($L35,invullijst!$A$10:$M$177,7,FALSE)=0,"",VLOOKUP($L35,invullijst!$A$10:$M$177,7,FALSE))</f>
        <v/>
      </c>
    </row>
    <row r="36" spans="1:15" s="69" customFormat="1" ht="21" customHeight="1" thickBot="1" x14ac:dyDescent="0.25">
      <c r="A36" s="103">
        <v>2</v>
      </c>
      <c r="B36" s="113" t="str">
        <f>IF($G$3="k",IF(VLOOKUP($D36,invullijst!$A$10:$M$177,11,FALSE)=0," ",VLOOKUP($D36,invullijst!$A$10:$M$177,11,FALSE)),"")</f>
        <v/>
      </c>
      <c r="C36" s="101">
        <f>IF(VLOOKUP(D36,invullijst!A$10:F$218,4,FALSE)="","",VLOOKUP(D36,invullijst!A$10:D$218,4,FALSE))</f>
        <v>0</v>
      </c>
      <c r="D36" s="107"/>
      <c r="E36" s="188">
        <f>IF(VLOOKUP($D36,invullijst!$A$10:$M$177,2,FALSE)="","",VLOOKUP($D36,invullijst!$A$10:$M$177,2,FALSE))</f>
        <v>0</v>
      </c>
      <c r="F36" s="188"/>
      <c r="G36" s="102" t="str">
        <f>IF(VLOOKUP($D36,invullijst!$A$10:$M$177,7,FALSE)=0,"",VLOOKUP($D36,invullijst!$A$10:$M$177,7,FALSE))</f>
        <v/>
      </c>
      <c r="H36" s="68"/>
      <c r="I36" s="103">
        <v>2</v>
      </c>
      <c r="J36" s="113" t="str">
        <f>IF($O$3="k",IF(VLOOKUP($L36,invullijst!$A$10:$M$177,11,FALSE)=0," ",VLOOKUP($L36,invullijst!$A$10:$M$177,11,FALSE)),"")</f>
        <v/>
      </c>
      <c r="K36" s="101">
        <f>IF(VLOOKUP($L36,invullijst!$A$10:$M$218,4,FALSE)="","",VLOOKUP($L36,invullijst!$A$10:$M$218,4,FALSE))</f>
        <v>0</v>
      </c>
      <c r="L36" s="107"/>
      <c r="M36" s="196">
        <f>IF(VLOOKUP($L36,invullijst!$A$10:$M$177,2,FALSE)="","",VLOOKUP($L36,invullijst!$A$10:$M$177,2,FALSE))</f>
        <v>0</v>
      </c>
      <c r="N36" s="197"/>
      <c r="O36" s="102" t="str">
        <f>IF(VLOOKUP($L36,invullijst!$A$10:$M$177,7,FALSE)=0,"",VLOOKUP($L36,invullijst!$A$10:$M$177,7,FALSE))</f>
        <v/>
      </c>
    </row>
    <row r="37" spans="1:15" s="69" customFormat="1" ht="21" customHeight="1" thickBot="1" x14ac:dyDescent="0.25">
      <c r="A37" s="103">
        <v>3</v>
      </c>
      <c r="B37" s="113" t="str">
        <f>IF($G$3="k",IF(VLOOKUP($D37,invullijst!$A$10:$M$177,11,FALSE)=0," ",VLOOKUP($D37,invullijst!$A$10:$M$177,11,FALSE)),"")</f>
        <v/>
      </c>
      <c r="C37" s="101">
        <f>IF(VLOOKUP(D37,invullijst!A$10:F$218,4,FALSE)="","",VLOOKUP(D37,invullijst!A$10:D$218,4,FALSE))</f>
        <v>0</v>
      </c>
      <c r="D37" s="108"/>
      <c r="E37" s="188">
        <f>IF(VLOOKUP($D37,invullijst!$A$10:$M$177,2,FALSE)="","",VLOOKUP($D37,invullijst!$A$10:$M$177,2,FALSE))</f>
        <v>0</v>
      </c>
      <c r="F37" s="188"/>
      <c r="G37" s="102" t="str">
        <f>IF(VLOOKUP($D37,invullijst!$A$10:$M$177,7,FALSE)=0,"",VLOOKUP($D37,invullijst!$A$10:$M$177,7,FALSE))</f>
        <v/>
      </c>
      <c r="H37" s="68"/>
      <c r="I37" s="103">
        <v>3</v>
      </c>
      <c r="J37" s="113" t="str">
        <f>IF($O$3="k",IF(VLOOKUP($L37,invullijst!$A$10:$M$177,11,FALSE)=0," ",VLOOKUP($L37,invullijst!$A$10:$M$177,11,FALSE)),"")</f>
        <v/>
      </c>
      <c r="K37" s="101">
        <f>IF(VLOOKUP($L37,invullijst!$A$10:$M$218,4,FALSE)="","",VLOOKUP($L37,invullijst!$A$10:$M$218,4,FALSE))</f>
        <v>0</v>
      </c>
      <c r="L37" s="107"/>
      <c r="M37" s="196">
        <f>IF(VLOOKUP($L37,invullijst!$A$10:$M$177,2,FALSE)="","",VLOOKUP($L37,invullijst!$A$10:$M$177,2,FALSE))</f>
        <v>0</v>
      </c>
      <c r="N37" s="197"/>
      <c r="O37" s="102" t="str">
        <f>IF(VLOOKUP($L37,invullijst!$A$10:$M$177,7,FALSE)=0,"",VLOOKUP($L37,invullijst!$A$10:$M$177,7,FALSE))</f>
        <v/>
      </c>
    </row>
    <row r="38" spans="1:15" s="69" customFormat="1" ht="21" customHeight="1" thickBot="1" x14ac:dyDescent="0.25">
      <c r="A38" s="189" t="s">
        <v>81</v>
      </c>
      <c r="B38" s="190"/>
      <c r="C38" s="190"/>
      <c r="D38" s="190"/>
      <c r="E38" s="190"/>
      <c r="F38" s="191"/>
      <c r="G38" s="105">
        <f>SUM(G35:G37)</f>
        <v>0</v>
      </c>
      <c r="H38" s="68"/>
      <c r="I38" s="189" t="s">
        <v>81</v>
      </c>
      <c r="J38" s="190"/>
      <c r="K38" s="190"/>
      <c r="L38" s="190"/>
      <c r="M38" s="190"/>
      <c r="N38" s="191"/>
      <c r="O38" s="102">
        <f>SUM(O35:O37)</f>
        <v>0</v>
      </c>
    </row>
  </sheetData>
  <mergeCells count="63">
    <mergeCell ref="E36:F36"/>
    <mergeCell ref="M36:N36"/>
    <mergeCell ref="E37:F37"/>
    <mergeCell ref="M37:N37"/>
    <mergeCell ref="A38:F38"/>
    <mergeCell ref="I38:N38"/>
    <mergeCell ref="E32:F32"/>
    <mergeCell ref="M32:N32"/>
    <mergeCell ref="A33:F33"/>
    <mergeCell ref="I33:N33"/>
    <mergeCell ref="E35:F35"/>
    <mergeCell ref="M35:N35"/>
    <mergeCell ref="A28:F28"/>
    <mergeCell ref="I28:N28"/>
    <mergeCell ref="E30:F30"/>
    <mergeCell ref="M30:N30"/>
    <mergeCell ref="E31:F31"/>
    <mergeCell ref="M31:N31"/>
    <mergeCell ref="E25:F25"/>
    <mergeCell ref="M25:N25"/>
    <mergeCell ref="E26:F26"/>
    <mergeCell ref="M26:N26"/>
    <mergeCell ref="E27:F27"/>
    <mergeCell ref="M27:N27"/>
    <mergeCell ref="E21:F21"/>
    <mergeCell ref="M21:N21"/>
    <mergeCell ref="A22:F22"/>
    <mergeCell ref="I22:N22"/>
    <mergeCell ref="A24:O24"/>
    <mergeCell ref="E18:F18"/>
    <mergeCell ref="M18:N18"/>
    <mergeCell ref="E19:F19"/>
    <mergeCell ref="M19:N19"/>
    <mergeCell ref="E20:F20"/>
    <mergeCell ref="M20:N20"/>
    <mergeCell ref="E14:F14"/>
    <mergeCell ref="M14:N14"/>
    <mergeCell ref="E15:F15"/>
    <mergeCell ref="M15:N15"/>
    <mergeCell ref="A16:F16"/>
    <mergeCell ref="I16:N16"/>
    <mergeCell ref="A10:F10"/>
    <mergeCell ref="I10:N10"/>
    <mergeCell ref="E12:F12"/>
    <mergeCell ref="M12:N12"/>
    <mergeCell ref="E13:F13"/>
    <mergeCell ref="M13:N13"/>
    <mergeCell ref="E7:F7"/>
    <mergeCell ref="M7:N7"/>
    <mergeCell ref="E8:F8"/>
    <mergeCell ref="M8:N8"/>
    <mergeCell ref="E9:F9"/>
    <mergeCell ref="M9:N9"/>
    <mergeCell ref="B3:F3"/>
    <mergeCell ref="J3:N3"/>
    <mergeCell ref="A5:O5"/>
    <mergeCell ref="E6:F6"/>
    <mergeCell ref="M6:N6"/>
    <mergeCell ref="A1:E1"/>
    <mergeCell ref="F1:H1"/>
    <mergeCell ref="I1:O1"/>
    <mergeCell ref="A2:L2"/>
    <mergeCell ref="M2:O2"/>
  </mergeCells>
  <pageMargins left="0.19685039370078741" right="0.11811023622047245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16</vt:i4>
      </vt:variant>
      <vt:variant>
        <vt:lpstr>Benoemde bereiken</vt:lpstr>
      </vt:variant>
      <vt:variant>
        <vt:i4>1</vt:i4>
      </vt:variant>
    </vt:vector>
  </HeadingPairs>
  <TitlesOfParts>
    <vt:vector size="17" baseType="lpstr">
      <vt:lpstr>invullijst</vt:lpstr>
      <vt:lpstr>Personeel</vt:lpstr>
      <vt:lpstr>Jeugd</vt:lpstr>
      <vt:lpstr>65+</vt:lpstr>
      <vt:lpstr>Korps</vt:lpstr>
      <vt:lpstr>wedstrijd 1A</vt:lpstr>
      <vt:lpstr>wedstrijd 1B</vt:lpstr>
      <vt:lpstr>wedstrijd 2A</vt:lpstr>
      <vt:lpstr>wedstrijd 2B</vt:lpstr>
      <vt:lpstr>wedstrijd 3A</vt:lpstr>
      <vt:lpstr>wedstrijd 3B</vt:lpstr>
      <vt:lpstr>wedstrijd 4A</vt:lpstr>
      <vt:lpstr>wedstrijd 4B</vt:lpstr>
      <vt:lpstr>wedstrijd 5A</vt:lpstr>
      <vt:lpstr>wedstrijd 5B</vt:lpstr>
      <vt:lpstr>blanco formulier</vt:lpstr>
      <vt:lpstr>Personeel!Afdruktitels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Pullens</dc:creator>
  <cp:lastModifiedBy>jan de vaan</cp:lastModifiedBy>
  <cp:lastPrinted>2023-12-10T16:01:50Z</cp:lastPrinted>
  <dcterms:created xsi:type="dcterms:W3CDTF">2014-10-07T15:28:22Z</dcterms:created>
  <dcterms:modified xsi:type="dcterms:W3CDTF">2024-03-20T21:04:26Z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